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1225" windowHeight="13455" activeTab="4"/>
  </bookViews>
  <sheets>
    <sheet name="Rekapitulace stavby" sheetId="1" r:id="rId1"/>
    <sheet name="SO 01 - Rekonstrukce VN" sheetId="2" r:id="rId2"/>
    <sheet name="SO 02 - VN 1" sheetId="3" r:id="rId3"/>
    <sheet name="SO 03 - VN 2" sheetId="4" r:id="rId4"/>
    <sheet name="SO 04 - Tůně,koryto" sheetId="5" r:id="rId5"/>
    <sheet name="Pokyny pro vyplnění" sheetId="6" r:id="rId6"/>
  </sheets>
  <definedNames>
    <definedName name="_xlnm._FilterDatabase" localSheetId="1" hidden="1">'SO 01 - Rekonstrukce VN'!$C$89:$K$89</definedName>
    <definedName name="_xlnm._FilterDatabase" localSheetId="2" hidden="1">'SO 02 - VN 1'!$C$87:$K$87</definedName>
    <definedName name="_xlnm._FilterDatabase" localSheetId="3" hidden="1">'SO 03 - VN 2'!$C$87:$K$87</definedName>
    <definedName name="_xlnm._FilterDatabase" localSheetId="4" hidden="1">'SO 04 - Tůně,koryto'!$C$77:$K$77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  <definedName name="_xlnm.Print_Area" localSheetId="1">'SO 01 - Rekonstrukce VN'!$C$4:$J$36,'SO 01 - Rekonstrukce VN'!$C$42:$J$71,'SO 01 - Rekonstrukce VN'!$C$77:$K$317</definedName>
    <definedName name="_xlnm.Print_Area" localSheetId="2">'SO 02 - VN 1'!$C$4:$J$36,'SO 02 - VN 1'!$C$42:$J$69,'SO 02 - VN 1'!$C$75:$K$287</definedName>
    <definedName name="_xlnm.Print_Area" localSheetId="3">'SO 03 - VN 2'!$C$4:$J$36,'SO 03 - VN 2'!$C$42:$J$69,'SO 03 - VN 2'!$C$75:$K$273</definedName>
    <definedName name="_xlnm.Print_Area" localSheetId="4">'SO 04 - Tůně,koryto'!$C$4:$J$36,'SO 04 - Tůně,koryto'!$C$42:$J$59,'SO 04 - Tůně,koryto'!$C$65:$K$117</definedName>
    <definedName name="_xlnm.Print_Titles" localSheetId="0">'Rekapitulace stavby'!$49:$49</definedName>
    <definedName name="_xlnm.Print_Titles" localSheetId="1">'SO 01 - Rekonstrukce VN'!$89:$89</definedName>
    <definedName name="_xlnm.Print_Titles" localSheetId="2">'SO 02 - VN 1'!$87:$87</definedName>
    <definedName name="_xlnm.Print_Titles" localSheetId="3">'SO 03 - VN 2'!$87:$87</definedName>
  </definedNames>
  <calcPr calcId="125725"/>
</workbook>
</file>

<file path=xl/sharedStrings.xml><?xml version="1.0" encoding="utf-8"?>
<sst xmlns="http://schemas.openxmlformats.org/spreadsheetml/2006/main" count="6473" uniqueCount="912">
  <si>
    <t>Export VZ</t>
  </si>
  <si>
    <t>List obsahuje:</t>
  </si>
  <si>
    <t>3.0</t>
  </si>
  <si>
    <t>ODOM</t>
  </si>
  <si>
    <t>False</t>
  </si>
  <si>
    <t>{92089F0E-CB31-44BB-A667-ADC9FBBA2C1E}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</si>
  <si>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</si>
  <si>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</si>
  <si>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</si>
  <si>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</si>
  <si>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</si>
  <si>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</si>
  <si>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</si>
  <si>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</si>
  <si>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</si>
  <si>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2016J-088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</si>
  <si>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</si>
  <si>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</si>
  <si>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Vodní nádrže Na cvičáku</t>
  </si>
  <si>
    <t>0,1</t>
  </si>
  <si>
    <t>KSO:</t>
  </si>
  <si>
    <t>CC-CZ:</t>
  </si>
  <si>
    <t>1</t>
  </si>
  <si>
    <t>Místo:</t>
  </si>
  <si>
    <t>Domažlice</t>
  </si>
  <si>
    <t>Datum:</t>
  </si>
  <si>
    <t>10</t>
  </si>
  <si>
    <t>100</t>
  </si>
  <si>
    <t>Zadavatel:</t>
  </si>
  <si>
    <t>IČ:</t>
  </si>
  <si>
    <t>Město Domažlice</t>
  </si>
  <si>
    <t>DIČ:</t>
  </si>
  <si>
    <t>Uchazeč:</t>
  </si>
  <si>
    <t>Vyplň údaj</t>
  </si>
  <si>
    <t>Projektant:</t>
  </si>
  <si>
    <t>Ing.Antonín Kavan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</si>
  <si>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</si>
  <si>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</si>
  <si>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</si>
  <si>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</si>
  <si>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</si>
  <si>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</si>
  <si>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</si>
  <si>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</si>
  <si>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</si>
  <si>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</si>
  <si>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</si>
  <si>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</si>
  <si>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</si>
  <si>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</si>
  <si>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</si>
  <si>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</si>
  <si>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</si>
  <si>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</si>
  <si>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</si>
  <si>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</si>
  <si>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</si>
  <si>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</si>
  <si>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</si>
  <si>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</si>
  <si>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</si>
  <si>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</si>
  <si>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</si>
  <si>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</si>
  <si>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</si>
  <si>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</si>
  <si>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</si>
  <si>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</si>
  <si>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</si>
  <si>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</si>
  <si>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</si>
  <si>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</si>
  <si>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</si>
  <si>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</si>
  <si>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</si>
  <si>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</si>
  <si>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</si>
  <si>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Rekonstrukce VN</t>
  </si>
  <si>
    <t>STA</t>
  </si>
  <si>
    <t>{D4C7AFA7-45CD-4A92-9C64-17BEF7CF2256}</t>
  </si>
  <si>
    <t>2</t>
  </si>
  <si>
    <t>SO 02</t>
  </si>
  <si>
    <t>VN 1</t>
  </si>
  <si>
    <t>{2FD14C1A-90EC-496F-A059-A479DB30196A}</t>
  </si>
  <si>
    <t>SO 03</t>
  </si>
  <si>
    <t>VN 2</t>
  </si>
  <si>
    <t>{D53F79A4-FD00-4F10-A4D9-272E2CF6F176}</t>
  </si>
  <si>
    <t>SO 04</t>
  </si>
  <si>
    <t>Tůně,koryto</t>
  </si>
  <si>
    <t>{AD90AD17-9320-4291-BAE2-E311CB1209EE}</t>
  </si>
  <si>
    <t>Zpět na list:</t>
  </si>
  <si>
    <t>KRYCÍ LIST SOUPISU</t>
  </si>
  <si>
    <t>Objekt:</t>
  </si>
  <si>
    <t>SO 01 - Rekonstrukce VN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</si>
  <si>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</si>
  <si>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</si>
  <si>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</si>
  <si>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</si>
  <si>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</si>
  <si>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</si>
  <si>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</si>
  <si>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</si>
  <si>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</si>
  <si>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</si>
  <si>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</si>
  <si>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</si>
  <si>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</si>
  <si>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</si>
  <si>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</si>
  <si>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</si>
  <si>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</si>
  <si>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</si>
  <si>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</si>
  <si>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</si>
  <si>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</si>
  <si>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</si>
  <si>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</si>
  <si>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</si>
  <si>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</si>
  <si>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</si>
  <si>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</si>
  <si>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</si>
  <si>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</si>
  <si>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</si>
  <si>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</si>
  <si>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</si>
  <si>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</si>
  <si>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</si>
  <si>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</si>
  <si>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</si>
  <si>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</si>
  <si>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</si>
  <si>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</si>
  <si>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112201102</t>
  </si>
  <si>
    <t>Odstranění pařezů D do 500 mm</t>
  </si>
  <si>
    <t>kus</t>
  </si>
  <si>
    <t>CS ÚRS 2014 01</t>
  </si>
  <si>
    <t>4</t>
  </si>
  <si>
    <t>-928819825</t>
  </si>
  <si>
    <t>PP</t>
  </si>
  <si>
    <t>Odstranění pařezů s jejich vykopáním, vytrháním nebo odstřelením, s přesekáním kořenů průměru přes 300 do 500 mm</t>
  </si>
  <si>
    <t>162205R</t>
  </si>
  <si>
    <t>Vodorovné přemístění pařezů do 500m D do 500 mm bez naložení,s uložením na skládku</t>
  </si>
  <si>
    <t>608289894</t>
  </si>
  <si>
    <t>Vodorovné přemístění větví, kmenů nebo pařezů s naložením, složením a dopravou do 1000 m pařezů kmenů, průměru přes 300 do 500 mm</t>
  </si>
  <si>
    <t>3</t>
  </si>
  <si>
    <t>121101103</t>
  </si>
  <si>
    <t>Sejmutí ornice s přemístěním na vzdálenost do 250 m</t>
  </si>
  <si>
    <t>m3</t>
  </si>
  <si>
    <t>-531396763</t>
  </si>
  <si>
    <t>Sejmutí ornice nebo lesní půdy s vodorovným přemístěním na hromady v místě upotřebení nebo na dočasné či trvalé skládky se složením, na vzdálenost přes 100 do 250 m</t>
  </si>
  <si>
    <t>VV</t>
  </si>
  <si>
    <t>800,0*0,25</t>
  </si>
  <si>
    <t>115101R</t>
  </si>
  <si>
    <t>Čerpání vody na dopravní výšku do 10 m průměrný přítok do 500 l/min. vč.pohotovosti čerpací soupravy pocelou dobu výstavby</t>
  </si>
  <si>
    <t>kpl</t>
  </si>
  <si>
    <t>23459496</t>
  </si>
  <si>
    <t>Čerpání vody na dopravní výšku do 10 m s uvažovaným průměrným přítokem do 500 l/min</t>
  </si>
  <si>
    <t>5</t>
  </si>
  <si>
    <t>122101402</t>
  </si>
  <si>
    <t>Vykopávky v zemníku na suchu v hornině tř. 1 a 2 objem do 1000 m3</t>
  </si>
  <si>
    <t>-1747704982</t>
  </si>
  <si>
    <t>Vykopávky v zemnících na suchu s přehozením výkopku na vzdálenost do 3 m nebo s naložením na dopravní prostředek v horninách tř. 1 a 2 přes 100 do 1 000 m3</t>
  </si>
  <si>
    <t>"zeminy ze zemníku" 500,0-270,322-218,72</t>
  </si>
  <si>
    <t>6</t>
  </si>
  <si>
    <t>167101102</t>
  </si>
  <si>
    <t>Nakládání výkopku z hornin tř. 1 až 4 přes 100 m3</t>
  </si>
  <si>
    <t>-779163339</t>
  </si>
  <si>
    <t>Nakládání, skládání a překládání neulehlého výkopku nebo sypaniny nakládání, množství přes 100 m3, z hornin tř. 1 až 4</t>
  </si>
  <si>
    <t>"zeminy v zemníku" 500,0-270,322-218,72</t>
  </si>
  <si>
    <t>7</t>
  </si>
  <si>
    <t>131201102</t>
  </si>
  <si>
    <t>Hloubení jam nezapažených v hornině tř. 3 objemu do 1000 m3</t>
  </si>
  <si>
    <t>-738483962</t>
  </si>
  <si>
    <t>Hloubení nezapažených jam a zářezů kromě zářezů se šikmými stěnami pro podzemní vedení s urovnáním dna do předepsaného profilu a spádu v hornině tř. 3 přes 100 do 1 000 m3</t>
  </si>
  <si>
    <t>"výkopy přelivu v tělese hráze " 0,6*159,0</t>
  </si>
  <si>
    <t>"výkopy pro opevnění koruny přelivu a skluzu " 0,5*141,0</t>
  </si>
  <si>
    <t>"výkopy pro základ požeráku " 2,75*2,75*1,9</t>
  </si>
  <si>
    <t>"výkopy pro výúsťní čelo " 8,3*2,1*2,6</t>
  </si>
  <si>
    <t>"výkopy pro opěrný práh" 6,0*1,6*1,6</t>
  </si>
  <si>
    <t>"výkopy pro vývar" 5,0*4,7*1,25</t>
  </si>
  <si>
    <t>8</t>
  </si>
  <si>
    <t>132201201</t>
  </si>
  <si>
    <t>Hloubení rýh š do 2000 mm v hornině tř. 3 objemu do 100 m3</t>
  </si>
  <si>
    <t>722782261</t>
  </si>
  <si>
    <t>Hloubení zapažených i nezapažených rýh šířky přes 600 do 2 000 mm s urovnáním dna do předepsaného profilu a spádu v hornině tř. 3 do 100 m3</t>
  </si>
  <si>
    <t>"pro opěrnou patku"  45,0*1,0*0,5</t>
  </si>
  <si>
    <t>"pro patní dren"  41,0*1,4*0,8</t>
  </si>
  <si>
    <t>"pro rybniční stoku"  46,0*1,0*0,7</t>
  </si>
  <si>
    <t>"pro prahy v koruně přelivu a vývaru"  50,1*1,0*1,0</t>
  </si>
  <si>
    <t>"pro výpustné potrubí"  17,0*2,0*2,0</t>
  </si>
  <si>
    <t>9</t>
  </si>
  <si>
    <t>162301101</t>
  </si>
  <si>
    <t>Vodorovné přemístění do 500 m výkopku/sypaniny z horniny tř. 1 až 4</t>
  </si>
  <si>
    <t>1339567502</t>
  </si>
  <si>
    <t>Vodorovné přemístění výkopku nebo sypaniny po suchu na obvyklém dopravním prostředku, bez naložení výkopku, avšak se složením bez rozhrnutí z horniny tř. 1 až 4 na vzdálenost přes 50 do 500 m</t>
  </si>
  <si>
    <t>"zeminy z vykopávek do tělesa hráze" 270,322+218,72</t>
  </si>
  <si>
    <t>171101101</t>
  </si>
  <si>
    <t>Uložení sypaniny z hornin soudržných do násypů zhutněných na 95 % PS</t>
  </si>
  <si>
    <t>-845162089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</si>
  <si>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</si>
  <si>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"autocad civil" 500,0</t>
  </si>
  <si>
    <t>11</t>
  </si>
  <si>
    <t>122703602</t>
  </si>
  <si>
    <t>Odstranění nánosů při únosnosti dna přes 40 do 60 kPa</t>
  </si>
  <si>
    <t>-966769073</t>
  </si>
  <si>
    <t>Odstranění nánosů z vypuštěných vodních nádrží nebo rybníků s uložením do hromad na vzdálenost do 20 m ve výkopišti při únosnosti dna přes 40 kPa do 60 kPa</t>
  </si>
  <si>
    <t>"sedimentu" 3000,0*0,75</t>
  </si>
  <si>
    <t>12</t>
  </si>
  <si>
    <t>162201102</t>
  </si>
  <si>
    <t>Vodorovné přemístění do 50 m výkopku/sypaniny z horniny tř. 1 až 4</t>
  </si>
  <si>
    <t>-1949212113</t>
  </si>
  <si>
    <t>Vodorovné přemístění výkopku nebo sypaniny po suchu na obvyklém dopravním prostředku, bez naložení výkopku, avšak se složením bez rozhrnutí z horniny tř. 1 až 4 na vzdálenost přes 20 do 50 m</t>
  </si>
  <si>
    <t>13</t>
  </si>
  <si>
    <t>1000206488</t>
  </si>
  <si>
    <t>2250,0*2</t>
  </si>
  <si>
    <t>14</t>
  </si>
  <si>
    <t>-867720043</t>
  </si>
  <si>
    <t>171201201</t>
  </si>
  <si>
    <t>Uložení sypaniny na skládky</t>
  </si>
  <si>
    <t>1722904291</t>
  </si>
  <si>
    <t>16</t>
  </si>
  <si>
    <t>181951101</t>
  </si>
  <si>
    <t>Úprava pláně v hornině tř. 1 až 4 bez zhutnění</t>
  </si>
  <si>
    <t>m2</t>
  </si>
  <si>
    <t>-1367211862</t>
  </si>
  <si>
    <t>Úprava pláně vyrovnáním výškových rozdílů v hornině tř. 1 až 4 bez zhutnění</t>
  </si>
  <si>
    <t>"urovnání dna nádrže" 3000,0</t>
  </si>
  <si>
    <t>17</t>
  </si>
  <si>
    <t>181951102</t>
  </si>
  <si>
    <t>Úprava pláně v hornině tř. 1 až 4 se zhutněním</t>
  </si>
  <si>
    <t>-1602176778</t>
  </si>
  <si>
    <t>Úprava pláně vyrovnáním výškových rozdílů v hornině tř. 1 až 4 se zhutněním</t>
  </si>
  <si>
    <t>"pro cestu" 45,0*3,0</t>
  </si>
  <si>
    <t>18</t>
  </si>
  <si>
    <t>182201101</t>
  </si>
  <si>
    <t>Svahování násypů</t>
  </si>
  <si>
    <t>-1033879359</t>
  </si>
  <si>
    <t>Svahování trvalých svahů do projektovaných profilů s potřebným přemístěním výkopku při svahování násypů v jakékoliv hornině</t>
  </si>
  <si>
    <t>"urovnání návodního a vzdušného líce tělesa hráze" 800,0</t>
  </si>
  <si>
    <t>19</t>
  </si>
  <si>
    <t>181301114</t>
  </si>
  <si>
    <t>Rozprostření ornice tl vrstvy do 250 mm pl přes 500 m2 v rovině nebo ve svahu do 1:5</t>
  </si>
  <si>
    <t>-1007180365</t>
  </si>
  <si>
    <t>Rozprostření a urovnání ornice v rovině nebo ve svahu sklonu do 1:5 při souvislé ploše přes 500 m2, tl. vrstvy přes 200 do 250 mm</t>
  </si>
  <si>
    <t>"zpět na hrázi"800,0</t>
  </si>
  <si>
    <t>20</t>
  </si>
  <si>
    <t>181411122</t>
  </si>
  <si>
    <t>Založení lučního trávníku výsevem plochy do 1000 m2 ve svahu do 1:2</t>
  </si>
  <si>
    <t>-2108304052</t>
  </si>
  <si>
    <t>Založení trávníku na půdě předem připravené plochy do 1000 m2 výsevem včetně utažení lučního na svahu přes 1:5 do 1:2</t>
  </si>
  <si>
    <t>" návodního a vzdušného líce tělesa hráze" 800,0</t>
  </si>
  <si>
    <t>M</t>
  </si>
  <si>
    <t>005724700</t>
  </si>
  <si>
    <t>osivo směs travní univerzál</t>
  </si>
  <si>
    <t>kg</t>
  </si>
  <si>
    <t>364833239</t>
  </si>
  <si>
    <t>osiva pícnin směsi travní balení obvykle 25 kg univerzál</t>
  </si>
  <si>
    <t>800*0,015 'Přepočtené koeficientem množství</t>
  </si>
  <si>
    <t>Zakládání</t>
  </si>
  <si>
    <t>22</t>
  </si>
  <si>
    <t>211521111</t>
  </si>
  <si>
    <t>Výplň odvodňovacích žeber nebo trativodů kamenivem hrubým drceným frakce 65 až 125 mm</t>
  </si>
  <si>
    <t>-1039188636</t>
  </si>
  <si>
    <t>Výplň kamenivem do rýh odvodňovacích žeber nebo trativodů bez zhutnění, s úpravou povrchu výplně kamenivem hrubým drceným frakce 65 až 125 mm</t>
  </si>
  <si>
    <t>"drenáží  lože + obsyp" 41,0*1,4*0,8</t>
  </si>
  <si>
    <t>23</t>
  </si>
  <si>
    <t>211971110</t>
  </si>
  <si>
    <t>Zřízení opláštění žeber nebo trativodů geotextilií v rýze nebo zářezu sklonu do 1:2</t>
  </si>
  <si>
    <t>-992331999</t>
  </si>
  <si>
    <t>Zřízení opláštění výplně z geotextilie odvodňovacích žeber nebo trativodů v rýze nebo zářezu se stěnami šikmými o sklonu do 1:2</t>
  </si>
  <si>
    <t>" patního drénu " 41,0*2,2</t>
  </si>
  <si>
    <t>24</t>
  </si>
  <si>
    <t>693111420</t>
  </si>
  <si>
    <t>geotextilie  200 g/m2 do š 8,8 m</t>
  </si>
  <si>
    <t>191085574</t>
  </si>
  <si>
    <t>geotextilie geotextilie netkané  (polypropylenová vlákna) se základní ÚV stabilizací šíře do 8,8 m 63/ 20  200 g/m2</t>
  </si>
  <si>
    <t>" patního drénu " 41,0*2,2*1,15</t>
  </si>
  <si>
    <t>25</t>
  </si>
  <si>
    <t>212755216</t>
  </si>
  <si>
    <t>Trativody z drenážních trubek plastových flexibilních D 160 mm bez lože</t>
  </si>
  <si>
    <t>m</t>
  </si>
  <si>
    <t>-1476065006</t>
  </si>
  <si>
    <t>Trativody bez lože z drenážních trubek plastových flexibilních D 160 mm</t>
  </si>
  <si>
    <t>"patní dren" 41,0</t>
  </si>
  <si>
    <t>Svislé a kompletní konstrukce</t>
  </si>
  <si>
    <t>26</t>
  </si>
  <si>
    <t>321311116</t>
  </si>
  <si>
    <t>Konstrukce vodních staveb z betonu prostého mrazuvzdorného tř. C 30/37 XF3 XC3</t>
  </si>
  <si>
    <t>1223331701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</si>
  <si>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30/37 XF4</t>
  </si>
  <si>
    <t>"prahy v koruně přelivu a vývaru,vývar započten v požeráku" 50,1*0,5*1,0</t>
  </si>
  <si>
    <t>27</t>
  </si>
  <si>
    <t>321321116</t>
  </si>
  <si>
    <t>Konstrukce vodních staveb ze ŽB mrazuvzdorného tř. C 30/37 XF3,XC3</t>
  </si>
  <si>
    <t>-1087838459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</si>
  <si>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</si>
  <si>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"obetonování výpustného potrubí" 18,5*0,35</t>
  </si>
  <si>
    <t>"základ požeráku" 1,5*1,5*1,5</t>
  </si>
  <si>
    <t>"výúsťní čelo " 6,8*0,6*2,33</t>
  </si>
  <si>
    <t>"opěrný práh" 5,0*0,6*1,5</t>
  </si>
  <si>
    <t>"otvor v čele" -0,1256*0,6</t>
  </si>
  <si>
    <t>"koryto" -4,6*0,6</t>
  </si>
  <si>
    <t>28</t>
  </si>
  <si>
    <t>321351010</t>
  </si>
  <si>
    <t>Bednění konstrukcí vodních staveb rovinné - zřízení</t>
  </si>
  <si>
    <t>-1944891796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</si>
  <si>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</si>
  <si>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"prahy v koruně přelivu a vývaru,vývar započten v požeráku" 50,1*1,0*2</t>
  </si>
  <si>
    <t>"obetonování potrubí" 18,5*2*0,74</t>
  </si>
  <si>
    <t>"základ požeráku" 4*1,5*1,5</t>
  </si>
  <si>
    <t>"výúsťní čelo " (6,8+0,6)*2*2,33</t>
  </si>
  <si>
    <t>"opěrný práh" (5,0+0,6)*2*1,5</t>
  </si>
  <si>
    <t>29</t>
  </si>
  <si>
    <t>321352010</t>
  </si>
  <si>
    <t>Bednění konstrukcí vodních staveb rovinné - odstranění</t>
  </si>
  <si>
    <t>353274864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</si>
  <si>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</si>
  <si>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30</t>
  </si>
  <si>
    <t>321366112</t>
  </si>
  <si>
    <t>Výztuž železobetonových konstrukcí vodních staveb z oceli B 505 B do 32 mm</t>
  </si>
  <si>
    <t>t</t>
  </si>
  <si>
    <t>2121069794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</si>
  <si>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</si>
  <si>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"základ požeráku" 7,12*0,001</t>
  </si>
  <si>
    <t>31</t>
  </si>
  <si>
    <t>321368211</t>
  </si>
  <si>
    <t>Výztuž železobetonových konstrukcí vodních staveb ze svařovaných sítí</t>
  </si>
  <si>
    <t>-861260764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</si>
  <si>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</si>
  <si>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"obetonování výpustného potrubí" 51,8*5,38*0,001</t>
  </si>
  <si>
    <t>"výúsťní čelo a opěrný práh " 9,4344*5,38*0,001</t>
  </si>
  <si>
    <t>32</t>
  </si>
  <si>
    <t>32196R</t>
  </si>
  <si>
    <t>Těsnicí bobtnající pryž dodávka +montáž</t>
  </si>
  <si>
    <t>40811900</t>
  </si>
  <si>
    <t>Těsnící jádro prokládané kamenem lomovým neupraveným tříděným z asfaltové směsi</t>
  </si>
  <si>
    <t>"těsnění potrubí v požeráku" 1,604</t>
  </si>
  <si>
    <t>Vodorovné konstrukce</t>
  </si>
  <si>
    <t>33</t>
  </si>
  <si>
    <t>451311531</t>
  </si>
  <si>
    <t>Podklad pro dlažbu z betonu prostého vodostavebného C25/30 vrstva tl nad 150 do 200 mm</t>
  </si>
  <si>
    <t>-898829830</t>
  </si>
  <si>
    <t>Podklad z prostého betonu vodostavebného pod dlažbu C25/30, ve vrstvě tl. přes 150 do 200 mm</t>
  </si>
  <si>
    <t>"podklad pro opevnění rybniční stoky" 2,0*1,7</t>
  </si>
  <si>
    <t>"podklad opevnění koruny přelivu a skluzu" 16,6*3,2+81,8+65,0</t>
  </si>
  <si>
    <t>34</t>
  </si>
  <si>
    <t>452311151</t>
  </si>
  <si>
    <t>Podkladní desky z betonu prostého tř. C 20/25 otevřený výkop</t>
  </si>
  <si>
    <t>1497949750</t>
  </si>
  <si>
    <t>Podkladní a zajišťovací konstrukce z betonu prostého v otevřeném výkopu desky pod potrubí, stoky a drobné objekty z betonu tř. C 20/25</t>
  </si>
  <si>
    <t>"pod požerák " 1,8*1,8*0,1</t>
  </si>
  <si>
    <t xml:space="preserve">" pod výpustné potrubí" 18,5*1,0*0,15 </t>
  </si>
  <si>
    <t>" pod výústní čelo" 7,0*0,8*0,15</t>
  </si>
  <si>
    <t>" pod zajišťovací práh " 5,0*0,8*0,15</t>
  </si>
  <si>
    <t>35</t>
  </si>
  <si>
    <t>452351101</t>
  </si>
  <si>
    <t>Bednění podkladních desek nebo bloků nebo sedlového lože otevřený výkop</t>
  </si>
  <si>
    <t>1998515484</t>
  </si>
  <si>
    <t>Bednění podkladních a zajišťovacích konstrukcí v otevřeném výkopu desek nebo sedlových loží pod potrubí, stoky a drobné objekty</t>
  </si>
  <si>
    <t>"pod požerák " 1,8*4*0,1</t>
  </si>
  <si>
    <t xml:space="preserve">" pod výpustné potrubí" 18,5*0,15*2 </t>
  </si>
  <si>
    <t>" pod výústní čelo" 7,8*2*0,15</t>
  </si>
  <si>
    <t>" pod zajišťovací práh " 5,8*2*0,15</t>
  </si>
  <si>
    <t>36</t>
  </si>
  <si>
    <t>457541111</t>
  </si>
  <si>
    <t>Filtrační vrstvy ze štěrkodrti bez zhutnění frakce od 0 až 22 do 0 až 63 mm</t>
  </si>
  <si>
    <t>-1865925831</t>
  </si>
  <si>
    <t>Filtrační vrstvy jakékoliv tloušťky a sklonu ze štěrkodrti bez zhutnění, frakce od 0-22 do 0-63 mm</t>
  </si>
  <si>
    <t>"filtrační vrtva z kameniva tl.200mm - opevnění návodní" 51,0*6,0*0,2</t>
  </si>
  <si>
    <t>" opevnění návodního líce bezpečnostního přelivu" 28,0*0,2</t>
  </si>
  <si>
    <t>37</t>
  </si>
  <si>
    <t>457971112</t>
  </si>
  <si>
    <t>Zřízení vrstvy z geotextilie o sklonu do 10° š přes 3 do 7,5 m</t>
  </si>
  <si>
    <t>-1602130930</t>
  </si>
  <si>
    <t>Zřízení vrstvy z geotextilie s přesahem bez připevnění k podkladu, s potřebným dočasným zatěžováním včetně zakotvení okraje o sklonu do 10 st., šířky geotextilie přes 3 do 7,5 m</t>
  </si>
  <si>
    <t>"filtrační vrtva - opevnění návodní" 51,0*6,5</t>
  </si>
  <si>
    <t>" návodní strana bezpečnostního přelivu" 17,3*1,5</t>
  </si>
  <si>
    <t>38</t>
  </si>
  <si>
    <t>693110610</t>
  </si>
  <si>
    <t>geotextilie netkaná 200 g/m2, šíře 250 cm</t>
  </si>
  <si>
    <t>1314103614</t>
  </si>
  <si>
    <t>geotextilie geotextilie netkané 200 g/m2,  šíře 250 cm</t>
  </si>
  <si>
    <t>357,45/2,5</t>
  </si>
  <si>
    <t>142,98*1,15 'Přepočtené koeficientem množství</t>
  </si>
  <si>
    <t>39</t>
  </si>
  <si>
    <t>461211711</t>
  </si>
  <si>
    <t>Patka z lomového kamene pro dlažbu na sucho bez výplně spár</t>
  </si>
  <si>
    <t>-1060773165</t>
  </si>
  <si>
    <t>Patka z lomového kamene lomařsky upraveného pro dlažbu zděná na sucho bez výplně spár</t>
  </si>
  <si>
    <t>" opěrná patka z LK 300/500 " 45,0*1,0*0,5</t>
  </si>
  <si>
    <t>40</t>
  </si>
  <si>
    <t>463211142</t>
  </si>
  <si>
    <t>Rovnanina objemu do 3 m3 z lomového kamene záhozového hmotnosti do 200 kg s urovnáním líce</t>
  </si>
  <si>
    <t>153246670</t>
  </si>
  <si>
    <t>Rovnanina z lomového kamene neupraveného pro podélné i příčné objekty objemu do 3 m3 z kamene tříděného, s urovnáním líce a vyklínováním spár úlomky kamene hmotnost jednotlivých kamenů přes 80 do 200 kg</t>
  </si>
  <si>
    <t>"vývar výúsť  LK 300/500 " 5,0*5,3*0,5</t>
  </si>
  <si>
    <t>41</t>
  </si>
  <si>
    <t>464511111</t>
  </si>
  <si>
    <t>Pohoz z lomového kamene neupraveného tříděného z terénu</t>
  </si>
  <si>
    <t>428255726</t>
  </si>
  <si>
    <t>Pohoz dna nebo svahů jakékoliv tloušťky z lomového kamene neupraveného tříděného z terénu</t>
  </si>
  <si>
    <t xml:space="preserve">"pohoz z LK 125/250 tl.300mm - opevnění návodní" 51,0*6,0*0,3   </t>
  </si>
  <si>
    <t>" opevnění návodního líce bezpečnostního přelivu" 28,0*0,3</t>
  </si>
  <si>
    <t>42</t>
  </si>
  <si>
    <t>465512327</t>
  </si>
  <si>
    <t>Dlažba z lomového kamene na sucho se zalitím spár cementovou maltou tl 300 mm</t>
  </si>
  <si>
    <t>1731883916</t>
  </si>
  <si>
    <t>Dlažba z lomového kamene lomařsky upraveného na sucho se zalitím spár cementovou maltou, tl. kamene 300 mm</t>
  </si>
  <si>
    <t>"opevnění rybniční stoky" 2,0*1,5</t>
  </si>
  <si>
    <t>"opevnění koruny přelivu a skluzu" 16,6*3,2+81,8+65,0</t>
  </si>
  <si>
    <t>Komunikace</t>
  </si>
  <si>
    <t>43</t>
  </si>
  <si>
    <t>564752111</t>
  </si>
  <si>
    <t>Podklad z vibrovaného štěrku VŠ tl 150 mm</t>
  </si>
  <si>
    <t>-1416528434</t>
  </si>
  <si>
    <t>Podklad nebo kryt z vibrovaného štěrku VŠ s rozprostřením, vlhčením a zhutněním, po zhutnění tl. 150 mm</t>
  </si>
  <si>
    <t>"podklad cesty"  45,0*3,0</t>
  </si>
  <si>
    <t>44</t>
  </si>
  <si>
    <t>564851111</t>
  </si>
  <si>
    <t>Podklad ze štěrkodrtě ŠD tl 150 mm</t>
  </si>
  <si>
    <t>-1673967430</t>
  </si>
  <si>
    <t>Podklad ze štěrkodrti ŠD s rozprostřením a zhutněním, po zhutnění tl. 150 mm</t>
  </si>
  <si>
    <t>"povrch cesty"  45,0*3,0</t>
  </si>
  <si>
    <t>Trubní vedení</t>
  </si>
  <si>
    <t>45</t>
  </si>
  <si>
    <t>871393121</t>
  </si>
  <si>
    <t>Montáž kanalizačního potrubí z PVC těsněné gumovým kroužkem otevřený výkop sklon do 20 % DN 400</t>
  </si>
  <si>
    <t>722300743</t>
  </si>
  <si>
    <t>Montáž kanalizačního potrubí z plastů z tvrdého PVC těsněných gumovým kroužkem v otevřeném výkopu ve sklonu do 20 % DN 400</t>
  </si>
  <si>
    <t>46</t>
  </si>
  <si>
    <t>286112740</t>
  </si>
  <si>
    <t>trubka KGEM s hrdlem 400X11,7X1M SN8KOEX,PVC</t>
  </si>
  <si>
    <t>2048576103</t>
  </si>
  <si>
    <t>trubky z polyvinylchloridu kanalizace domovní a uliční KG - Systém (PVC)  trubka KGEM s hrdlem  SN8 400x11,7x1 m</t>
  </si>
  <si>
    <t>18,5*1,093</t>
  </si>
  <si>
    <t>Ostatní konstrukce a práce-bourání</t>
  </si>
  <si>
    <t>47</t>
  </si>
  <si>
    <t>953961213</t>
  </si>
  <si>
    <t>Kotvy chemickou patronou M 12 hl 110 mm do betonu, ŽB nebo kamene s vyvrtáním otvoru</t>
  </si>
  <si>
    <t>1782905625</t>
  </si>
  <si>
    <t>Kotvy chemické s vyvrtáním otvoru do betonu, železobetonu nebo tvrdého kamene chemická patrona, velikost M 12, hloubka 110 mm</t>
  </si>
  <si>
    <t>"kotvení lávky" 7</t>
  </si>
  <si>
    <t>48</t>
  </si>
  <si>
    <t>953965121</t>
  </si>
  <si>
    <t>Kotevní šroub pro chemické kotvy M 12 dl 160 mm</t>
  </si>
  <si>
    <t>1099396467</t>
  </si>
  <si>
    <t>Kotvy chemické s vyvrtáním otvoru kotevní šrouby pro chemické kotvy, velikost M 12, délka 160 mm</t>
  </si>
  <si>
    <t>49</t>
  </si>
  <si>
    <t>96096R</t>
  </si>
  <si>
    <t>Dodávka a osazení požeráku s dlužemi 600/600</t>
  </si>
  <si>
    <t xml:space="preserve">ks </t>
  </si>
  <si>
    <t>545165918</t>
  </si>
  <si>
    <t>Dodávka a osazení požeráku 600/600</t>
  </si>
  <si>
    <t>50</t>
  </si>
  <si>
    <t>96097R</t>
  </si>
  <si>
    <t xml:space="preserve">Vyznačení hladiny Ms na požeráku </t>
  </si>
  <si>
    <t>787271546</t>
  </si>
  <si>
    <t>51</t>
  </si>
  <si>
    <t>962022391</t>
  </si>
  <si>
    <t>Bourání zdiva nadzákladového kamenného na MV nebo MVC přes 1 m3</t>
  </si>
  <si>
    <t>598100456</t>
  </si>
  <si>
    <t>Bourání zdiva nadzákladového kamenného nebo smíšeného kamenného, na maltu vápennou nebo vápenocementovou, objemu přes 1 m3</t>
  </si>
  <si>
    <t>" čelo stávajícího vyústění" 3,0*0,6*1,5</t>
  </si>
  <si>
    <t>52</t>
  </si>
  <si>
    <t>969021131R</t>
  </si>
  <si>
    <t>Vybourání kanalizačního potrubí DN přes 300</t>
  </si>
  <si>
    <t>513289413</t>
  </si>
  <si>
    <t>Vybourání kanalizačního potrubí DN do 300 mm</t>
  </si>
  <si>
    <t>"stávajícího potrubí BET800" 15,5</t>
  </si>
  <si>
    <t>"stávajícího potrubí BET400" 8,5</t>
  </si>
  <si>
    <t>997</t>
  </si>
  <si>
    <t>Přesun sutě</t>
  </si>
  <si>
    <t>53</t>
  </si>
  <si>
    <t>997013501</t>
  </si>
  <si>
    <t>Odvoz suti na skládku a vybouraných hmot nebo meziskládku do 1 km se složením</t>
  </si>
  <si>
    <t>870782035</t>
  </si>
  <si>
    <t>Odvoz suti a vybouraných hmot na skládku nebo meziskládku se složením, na vzdálenost do 1 km</t>
  </si>
  <si>
    <t>54</t>
  </si>
  <si>
    <t>997013509</t>
  </si>
  <si>
    <t>Příplatek k odvozu suti a vybouraných hmot na skládku ZKD 1 km přes 1 km</t>
  </si>
  <si>
    <t>-1961656617</t>
  </si>
  <si>
    <t>Odvoz suti a vybouraných hmot na skládku nebo meziskládku se složením, na vzdálenost Příplatek k ceně za každý další i započatý 1 km přes 1 km</t>
  </si>
  <si>
    <t>8,982*4 'Přepočtené koeficientem množství</t>
  </si>
  <si>
    <t>998</t>
  </si>
  <si>
    <t>Přesun hmot</t>
  </si>
  <si>
    <t>55</t>
  </si>
  <si>
    <t>998332011</t>
  </si>
  <si>
    <t>Přesun hmot pro úpravy vodních toků a kanály</t>
  </si>
  <si>
    <t>-2024028662</t>
  </si>
  <si>
    <t>Přesun hmot pro úpravy vodních toků a kanály, hráze rybníků apod. dopravní vzdálenost do 500 m</t>
  </si>
  <si>
    <t>PSV</t>
  </si>
  <si>
    <t>Práce a dodávky PSV</t>
  </si>
  <si>
    <t>762</t>
  </si>
  <si>
    <t>Konstrukce tesařské</t>
  </si>
  <si>
    <t>56</t>
  </si>
  <si>
    <t>762523108</t>
  </si>
  <si>
    <t>Položení podlahy z hoblovaných fošen na sraz</t>
  </si>
  <si>
    <t>451333060</t>
  </si>
  <si>
    <t>Položení podlah hoblovaných na sraz z fošen</t>
  </si>
  <si>
    <t>" podlaha - přístupová lávka " 0,7*6,9</t>
  </si>
  <si>
    <t>57</t>
  </si>
  <si>
    <t>605161110</t>
  </si>
  <si>
    <t>řezivo modřínové sušené tl. 50mm</t>
  </si>
  <si>
    <t>-1340873277</t>
  </si>
  <si>
    <t>řezivo jehličnaté neopracované sušené modřín tl. 50mm</t>
  </si>
  <si>
    <t>" podlaha - přístupová lávka " 0,7*6,9*0,05*1,08</t>
  </si>
  <si>
    <t>58</t>
  </si>
  <si>
    <t>762595001</t>
  </si>
  <si>
    <t>Spojovací prostředky pro položení dřevěných podlah a zakrytí kanálů</t>
  </si>
  <si>
    <t>609294530</t>
  </si>
  <si>
    <t>Spojovací prostředky podlah, konstrukcí podkladových, zakrytí kanálů a výkopů hřebíky, vruty</t>
  </si>
  <si>
    <t>" podlaha -přístupová  lávka " (0,7*6,9)</t>
  </si>
  <si>
    <t>59</t>
  </si>
  <si>
    <t>998762101</t>
  </si>
  <si>
    <t>Přesun hmot tonážní pro kce tesařské v objektech v do 6 m</t>
  </si>
  <si>
    <t>-1507735822</t>
  </si>
  <si>
    <t>Přesun hmot pro konstrukce tesařské stanovený z hmotnosti přesunovaného materiálu vodorovná dopravní vzdálenost do 50 m v objektech výšky do 6 m</t>
  </si>
  <si>
    <t>767</t>
  </si>
  <si>
    <t>Konstrukce zámečnické</t>
  </si>
  <si>
    <t>60</t>
  </si>
  <si>
    <t>767995112</t>
  </si>
  <si>
    <t>Montáž atypických zámečnických konstrukcí hmotnosti do 10 kg</t>
  </si>
  <si>
    <t>970108795</t>
  </si>
  <si>
    <t>Montáž ostatních atypických zámečnických konstrukcí hmotnosti přes 5 do 10 kg</t>
  </si>
  <si>
    <t>"česle rámové pozinkované" 8,83</t>
  </si>
  <si>
    <t>61</t>
  </si>
  <si>
    <t>553970000</t>
  </si>
  <si>
    <t xml:space="preserve">Atypické kovové výrobky  vč. zinkování </t>
  </si>
  <si>
    <t>977600010</t>
  </si>
  <si>
    <t>Atypické kovové výrobky  vč. zinkování</t>
  </si>
  <si>
    <t>62</t>
  </si>
  <si>
    <t>767995117</t>
  </si>
  <si>
    <t>Montáž atypických zámečnických konstrukcí hmotnosti do 500 kg</t>
  </si>
  <si>
    <t>-709227257</t>
  </si>
  <si>
    <t>Montáž ostatních atypických zámečnických konstrukcí hmotnosti přes 250 do 500 kg</t>
  </si>
  <si>
    <t>"přístupová lávka ocelová pozinkovaná" 308,36</t>
  </si>
  <si>
    <t>63</t>
  </si>
  <si>
    <t>1311760330</t>
  </si>
  <si>
    <t>"lávka ocelová pozinkovaná" 308,36</t>
  </si>
  <si>
    <t>64</t>
  </si>
  <si>
    <t>998767101</t>
  </si>
  <si>
    <t>Přesun hmot tonážní pro zámečnické konstrukce v objektech v do 6 m</t>
  </si>
  <si>
    <t>-1207948055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</si>
  <si>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</si>
  <si>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</si>
  <si>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</si>
  <si>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65</t>
  </si>
  <si>
    <t>7837951R</t>
  </si>
  <si>
    <t>Nátěry tesařských konstrukcí 3x  - dřevní dehet</t>
  </si>
  <si>
    <t>-859743126</t>
  </si>
  <si>
    <t>Nátěry tesařských konstrukcí ostatní vodou ředitelné standardními barvami (např. Tebas, …) napuštění, 2x základní a 1x lakování</t>
  </si>
  <si>
    <t>" podlaha - přístupová lávka " 0,75*6,95*2</t>
  </si>
  <si>
    <t>SO 02 - VN 1</t>
  </si>
  <si>
    <t>284833127</t>
  </si>
  <si>
    <t>"z hráze" 8400,0*0,25</t>
  </si>
  <si>
    <t>364536098</t>
  </si>
  <si>
    <t>7240,0-773,88-336,38-825,0</t>
  </si>
  <si>
    <t>-237601367</t>
  </si>
  <si>
    <t>"zemin v zemníku" 7240,0-773,88-336,38-825,0</t>
  </si>
  <si>
    <t>"výkopy přelivu v tělese hráze " 0,6*273,0</t>
  </si>
  <si>
    <t>"výkopy pro opevnění koruny přelivu a skluzu " 0,5*234,0</t>
  </si>
  <si>
    <t>"výkop těsnící ostruhy " 124,0*3,0*1,0</t>
  </si>
  <si>
    <t>"výkopy pro základ požeráku " 3,5*3,5*2,4</t>
  </si>
  <si>
    <t>"výkopy pro základ lávky " 2,0*2,0*2,0</t>
  </si>
  <si>
    <t>"výkopy pro výúsťní čelo " 4,3*1,9*2,2</t>
  </si>
  <si>
    <t>"výkopy pro opěrný práh" 4,1*1,7*1,8</t>
  </si>
  <si>
    <t>"výkopy pro vývar" 1,7*2,0*1,4</t>
  </si>
  <si>
    <t>"výkopy pro vývar BP" 8,0*5,5*1,1</t>
  </si>
  <si>
    <t>"pro opěrnou patku"  124,0*1,0*0,5</t>
  </si>
  <si>
    <t>"pro patní dren"  129,0*1,4*0,8</t>
  </si>
  <si>
    <t>"pro rybniční stoku"  21,0*1,0*0,7</t>
  </si>
  <si>
    <t>"pro prahy v koruně přelivu a vývaru"  48,0*1,0*1,0+14,0*1,0*1,5</t>
  </si>
  <si>
    <t>"pro výpustné potrubí"  33,0*2,0*0,7</t>
  </si>
  <si>
    <t>"vykopaných zemin do násypů hráze" 773,88+336,38</t>
  </si>
  <si>
    <t>"zemin ze zemníku" 7240,0-773,88-336,38-825,0</t>
  </si>
  <si>
    <t>"autocad civil" 7240,0</t>
  </si>
  <si>
    <t>"urovnání návodního a vzdušného líce tělesa hráze" 2750,0</t>
  </si>
  <si>
    <t>"zpět na hrázi" 8400,0</t>
  </si>
  <si>
    <t>181451122</t>
  </si>
  <si>
    <t>Založení lučního trávníku výsevem plochy přes 1000 m2 ve svahu do 1:2</t>
  </si>
  <si>
    <t>-275934646</t>
  </si>
  <si>
    <t>Založení trávníku na půdě předem připravené plochy přes 1000 m2 výsevem včetně utažení lučního na svahu přes 1:5 do 1:2</t>
  </si>
  <si>
    <t>2750*0,015 'Přepočtené koeficientem množství</t>
  </si>
  <si>
    <t>"drenáží  lože + obsyp" 129,0*1,4*0,8</t>
  </si>
  <si>
    <t>" patního drénu " 129,0*2,2</t>
  </si>
  <si>
    <t>" patního drénu " 129,0*2,2*1,15</t>
  </si>
  <si>
    <t>"patní dren" 129,0</t>
  </si>
  <si>
    <t>"prahy v koruně přelivu a vývaru" 48,0*0,5*1,0+14,0*0,5*1,5</t>
  </si>
  <si>
    <t>"základ lávky " 1,0*1,0*1,0*2</t>
  </si>
  <si>
    <t>"ŽB sloupek lávky " 0,1256*1,77</t>
  </si>
  <si>
    <t>-464334943</t>
  </si>
  <si>
    <t>"obetonování výpustného potrubí" 33,0*0,35</t>
  </si>
  <si>
    <t>"základ požeráku" 2,0*2,0*2,0</t>
  </si>
  <si>
    <t>"výúsťní čelo " 3,0*0,6*2,4</t>
  </si>
  <si>
    <t>"opěrný práh" 3,0*0,6*1,7</t>
  </si>
  <si>
    <t>"koryto" -0,5*0,6</t>
  </si>
  <si>
    <t>"prahy v koruně přelivu a vývaru" 48,0*1,0*2+15,0*1,5*2</t>
  </si>
  <si>
    <t>"obetonování potrubí" 33,0*2*(0,74+0,2)</t>
  </si>
  <si>
    <t>"základ požeráku" 4*2,0*2,0</t>
  </si>
  <si>
    <t>"základ lávky " 1,0*4*2,0</t>
  </si>
  <si>
    <t>"ŽB sloupek lávky " 3,14*0,4*1,77</t>
  </si>
  <si>
    <t>"výúsťní čelo " (3,0*2,4)*2+0,6*2,4*2</t>
  </si>
  <si>
    <t>"opěrný práh" (3,0*1,7)*2+0,6*1,7*2</t>
  </si>
  <si>
    <t>"obetonování výpustného potrubí" 92,4*5,38*0,001</t>
  </si>
  <si>
    <t>"výúsťní čelo a opěrný práh " 6,5744*5,38*0,001</t>
  </si>
  <si>
    <t>"těsnění potrubí v požeráku" 1,344</t>
  </si>
  <si>
    <t>"podklad opevnění koruny přelivu a skluzu" 16,6*2,0+224,0</t>
  </si>
  <si>
    <t>-410899918</t>
  </si>
  <si>
    <t>"pod požerák " 2,3*2,3*0,1</t>
  </si>
  <si>
    <t xml:space="preserve">" pod výpustné potrubí" 33,0*1,0*0,15 </t>
  </si>
  <si>
    <t>" pod výústní čelo" 3,2*0,8*0,15</t>
  </si>
  <si>
    <t>" pod zajišťovací práh " 3,2*0,8*0,15</t>
  </si>
  <si>
    <t>1388905500</t>
  </si>
  <si>
    <t>"pod požerák " 2,3*4*0,1</t>
  </si>
  <si>
    <t xml:space="preserve">" pod výpustné potrubí" 33,0*0,15*2 </t>
  </si>
  <si>
    <t>" pod výústní čelo" 3,2*2*0,15</t>
  </si>
  <si>
    <t>" pod zajišťovací práh " 3,2*2*0,15</t>
  </si>
  <si>
    <t>"filtrační vrtva z kameniva tl.200mm - opevnění návodní" 108,0*9,0*0,2</t>
  </si>
  <si>
    <t>"filtrační vrtva - opevnění návodní" 108,0*10,0</t>
  </si>
  <si>
    <t>1105,95/2,5</t>
  </si>
  <si>
    <t>442,38*1,15 'Přepočtené koeficientem množství</t>
  </si>
  <si>
    <t>" opěrná patka z LK 300/500 " 124,0*1,0*0,5</t>
  </si>
  <si>
    <t>"vývar výúsť  LK 300/500 " 1,7*2,0*0,5</t>
  </si>
  <si>
    <t>463211153</t>
  </si>
  <si>
    <t>Rovnanina objemu nad 3 m3 z lomového kamene záhozového hmotnosti přes 200 kg s urovnáním líce</t>
  </si>
  <si>
    <t>2102538623</t>
  </si>
  <si>
    <t>Rovnanina z lomového kamene neupraveného pro podélné i příčné objekty objemu přes 3 m3, z kamene tříděného, s urovnáním líce a vyklínováním spár úlomky kamene hmotnost jednotlivých kamenů přes 200 kg</t>
  </si>
  <si>
    <t>"opevnění vývaru" 8,0*5,5*0,5</t>
  </si>
  <si>
    <t xml:space="preserve">"pohoz z LK 125/250 tl.300mm - opevnění návodní" 108,0*9,0*0,3   </t>
  </si>
  <si>
    <t>"opevnění koruny přelivu a skluzu" 16,6*2,0+224,0</t>
  </si>
  <si>
    <t>33,0*1,093</t>
  </si>
  <si>
    <t>1408345016</t>
  </si>
  <si>
    <t>972941016</t>
  </si>
  <si>
    <t>" podlaha - přístupová lávka " 0,7*12,5</t>
  </si>
  <si>
    <t>" podlaha - přístupová lávka " 0,7*12,5*0,05*1,08</t>
  </si>
  <si>
    <t>" podlaha -přístupová  lávka " 0,7*12,5</t>
  </si>
  <si>
    <t>767995111</t>
  </si>
  <si>
    <t>Montáž atypických zámečnických konstrukcí hmotnosti do 5 kg</t>
  </si>
  <si>
    <t>1488681955</t>
  </si>
  <si>
    <t>Montáž ostatních atypických zámečnických konstrukcí hmotnosti do 5 kg</t>
  </si>
  <si>
    <t>"kotvení lávky " 7,0</t>
  </si>
  <si>
    <t>498804991</t>
  </si>
  <si>
    <t>"přístupová lávka ocelová pozinkovaná" 637,7</t>
  </si>
  <si>
    <t>"lávka ocelová pozinkovaná" 637,7</t>
  </si>
  <si>
    <t>" podlaha - přístupová lávka " 0,75*12,55*2</t>
  </si>
  <si>
    <t>SO 03 - VN 2</t>
  </si>
  <si>
    <t>1754908006</t>
  </si>
  <si>
    <t>-562244193</t>
  </si>
  <si>
    <t>"z hráze" 2972,0*0,25</t>
  </si>
  <si>
    <t>"výkopy přelivu v tělese hráze " 0,6*167,0</t>
  </si>
  <si>
    <t>"výkopy pro opevnění koruny přelivu a skluzu " 0,5*167,0</t>
  </si>
  <si>
    <t>"výkopy pro základ požeráku " 2,95*2,95*1,9</t>
  </si>
  <si>
    <t>"výkopy pro vývar BP" 5,0*6,2*1,1</t>
  </si>
  <si>
    <t>"pro opěrnou patku"  70,0*1,0*0,5</t>
  </si>
  <si>
    <t>"pro rybniční stoku"  15,50*1,0*0,7</t>
  </si>
  <si>
    <t>"pro výpustné potrubí"  23,0*1,5*1,0</t>
  </si>
  <si>
    <t>132201202</t>
  </si>
  <si>
    <t>Hloubení rýh š do 2000 mm v hornině tř. 3 objemu do 1000 m3</t>
  </si>
  <si>
    <t>-1132278568</t>
  </si>
  <si>
    <t>Hloubení zapažených i nezapažených rýh šířky přes 600 do 2 000 mm s urovnáním dna do předepsaného profilu a spádu v hornině tř. 3 přes 100 do 1 000 m3</t>
  </si>
  <si>
    <t>"výkop těsnící ostruhy" 75,0*3,0*1,2</t>
  </si>
  <si>
    <t>"pro patní dren"  94,0*1,4*0,8</t>
  </si>
  <si>
    <t>"pro prahy v koruně přelivu a vývaru"  48,0*1,0*1,0+21,0*1,5*2,0</t>
  </si>
  <si>
    <t>" vykopaných zemin do tělesa hráze" 269,615+80,35+486,28</t>
  </si>
  <si>
    <t>"autocad civil " 1610,0</t>
  </si>
  <si>
    <t>"urovnání návodního a vzdušného líce tělesa hráze" 1236,0</t>
  </si>
  <si>
    <t>"zpět na hrázi" 2972,0</t>
  </si>
  <si>
    <t>618*0,015 'Přepočtené koeficientem množství</t>
  </si>
  <si>
    <t>"drenáží  lože + obsyp" 94,0*1,4*0,8</t>
  </si>
  <si>
    <t>" patního drénu " 94,0*2,2</t>
  </si>
  <si>
    <t>" patního drénu " 206,8</t>
  </si>
  <si>
    <t>206,8*1,15 'Přepočtené koeficientem množství</t>
  </si>
  <si>
    <t>"patní dren" 94,0</t>
  </si>
  <si>
    <t>-1301756111</t>
  </si>
  <si>
    <t>"prahy v koruně přelivu a vývaru" 48,0*0,5*0,80+21,0*0,5*1,80</t>
  </si>
  <si>
    <t>-1746699547</t>
  </si>
  <si>
    <t>"obetonování výpustného potrubí" 23,0*0,35</t>
  </si>
  <si>
    <t>"koryto" -0,6*0,5</t>
  </si>
  <si>
    <t>"prahy v koruně přelivu a vývaru" (48,0*0,80+22,5*1,8)*2</t>
  </si>
  <si>
    <t>"obetonování potrubí" 23,0*2*0,74</t>
  </si>
  <si>
    <t>"výúsťní čelo " (3,0+0,6)*2*2,4</t>
  </si>
  <si>
    <t>"opěrný práh" (3,0+0,6)*2*1,7</t>
  </si>
  <si>
    <t>"obetonování výpustného potrubí" 64,4*5,38*0,001</t>
  </si>
  <si>
    <t>"těsnění potrubí v požeráku" 1,6</t>
  </si>
  <si>
    <t>"podklad opevnění koruny přelivu a skluzu" 17,5*2,0+26,0</t>
  </si>
  <si>
    <t>581595883</t>
  </si>
  <si>
    <t xml:space="preserve">" pod výpustné potrubí" 23,0*1,0*0,15 </t>
  </si>
  <si>
    <t>925432599</t>
  </si>
  <si>
    <t xml:space="preserve">" pod výpustné potrubí" 23,0*0,15*2 </t>
  </si>
  <si>
    <t>" pod výústní čelo" 4,0*0,15*2</t>
  </si>
  <si>
    <t>" pod zajišťovací práh " 4,0*2*0,15</t>
  </si>
  <si>
    <t>"filtrační vrtva z kameniva tl.200mm - opevnění návodní" 60,0*6,0*0,2</t>
  </si>
  <si>
    <t>" opevnění návodního líce bezpečnostního přelivu" 25,0*0,2</t>
  </si>
  <si>
    <t>"filtrační vrtva - opevnění návodní" 60,0*7,0</t>
  </si>
  <si>
    <t>" návodní strana bezpečnostního přelivu" 25,0*1,6</t>
  </si>
  <si>
    <t>460,0/2,5</t>
  </si>
  <si>
    <t>184*1,15 'Přepočtené koeficientem množství</t>
  </si>
  <si>
    <t>" opěrná patka z LK 300/500 " 70,0*1,0*0,5</t>
  </si>
  <si>
    <t>"za vývarem" 5,0*6,2*0,5</t>
  </si>
  <si>
    <t>"opevnění koryta" 5,0*2,94*0,5</t>
  </si>
  <si>
    <t xml:space="preserve">"pohoz z LK 125/250 tl.300mm - opevnění návodní" 60,0*6,0*0,3   </t>
  </si>
  <si>
    <t>" opevnění návodního líce bezpečnostního přelivu" 25,0*0,3</t>
  </si>
  <si>
    <t>"opevnění koruny přelivu a skluzu" 17,5*2,0+26,0</t>
  </si>
  <si>
    <t>23,0*1,093</t>
  </si>
  <si>
    <t>1747580234</t>
  </si>
  <si>
    <t>-1286378985</t>
  </si>
  <si>
    <t>" podlaha - přístupová lávka " 0,7*8,4</t>
  </si>
  <si>
    <t>" podlaha - přístupová lávka " 0,7*8,4*0,05*1,08</t>
  </si>
  <si>
    <t>"přístupová lávka ocelová pozinkovaná"422,51</t>
  </si>
  <si>
    <t>"lávka ocelová pozinkovaná" 422,51</t>
  </si>
  <si>
    <t>" podlaha - přístupová lávka " 0,75*8,45*2</t>
  </si>
  <si>
    <t>SO 04 - Tůně,koryto</t>
  </si>
  <si>
    <t>2084277754</t>
  </si>
  <si>
    <t>1100,0*0,25</t>
  </si>
  <si>
    <t>-2064494426</t>
  </si>
  <si>
    <t>"ornice na meziskládce pro rozprosření" 1100,0*0,25</t>
  </si>
  <si>
    <t>-1358505205</t>
  </si>
  <si>
    <t>1610,0-269,615-566,63</t>
  </si>
  <si>
    <t>1728450737</t>
  </si>
  <si>
    <t>"zeminy ze zemníku do těšlesa hráze" 1610,0-269,615-80,35-486,28</t>
  </si>
  <si>
    <t>1123882416</t>
  </si>
  <si>
    <t>"zeminy v zemníku pro dovoz do násypu hráze" 773,755</t>
  </si>
  <si>
    <t>-358058619</t>
  </si>
  <si>
    <t>"zátopa tůní " 1100,0*0,75</t>
  </si>
  <si>
    <t>1303657436</t>
  </si>
  <si>
    <t>"prohloubení koryta"  33,0*0,18</t>
  </si>
  <si>
    <t>-968012519</t>
  </si>
  <si>
    <t>"do úpravy hráze" (5,94+825,0)*2</t>
  </si>
  <si>
    <t>-1766561663</t>
  </si>
  <si>
    <t>"pro dovoz do úpravy hráze" 5,94+825,0</t>
  </si>
  <si>
    <t>182101101</t>
  </si>
  <si>
    <t>Svahování v zářezech v hornině tř. 1 až 4</t>
  </si>
  <si>
    <t>-83045911</t>
  </si>
  <si>
    <t>Svahování trvalých svahů do projektovaných profilů s potřebným přemístěním výkopku při svahování v zářezech v hornině tř. 1 až 4</t>
  </si>
  <si>
    <t>"dna tůní" 1100,0*1,5</t>
  </si>
  <si>
    <t>881712977</t>
  </si>
  <si>
    <t>-1209054495</t>
  </si>
  <si>
    <t>1034711510</t>
  </si>
  <si>
    <t>1100*0,015 'Přepočtené koeficientem množství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</si>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</sst>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/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</cellStyleXfs>
  <cellXfs count="318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164" fontId="13" fillId="0" borderId="9" xfId="0" applyNumberFormat="1" applyFont="1" applyBorder="1" applyAlignment="1" applyProtection="1">
      <alignment horizontal="right"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167" fontId="13" fillId="0" borderId="0" xfId="0" applyNumberFormat="1" applyFont="1" applyAlignment="1" applyProtection="1">
      <alignment horizontal="right" vertical="center"/>
      <protection locked="0"/>
    </xf>
    <xf numFmtId="164" fontId="13" fillId="0" borderId="4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164" fontId="20" fillId="0" borderId="9" xfId="0" applyNumberFormat="1" applyFont="1" applyBorder="1" applyAlignment="1" applyProtection="1">
      <alignment horizontal="right" vertical="center"/>
      <protection locked="0"/>
    </xf>
    <xf numFmtId="164" fontId="20" fillId="0" borderId="0" xfId="0" applyNumberFormat="1" applyFont="1" applyAlignment="1" applyProtection="1">
      <alignment horizontal="right" vertical="center"/>
      <protection locked="0"/>
    </xf>
    <xf numFmtId="167" fontId="20" fillId="0" borderId="0" xfId="0" applyNumberFormat="1" applyFont="1" applyAlignment="1" applyProtection="1">
      <alignment horizontal="right" vertical="center"/>
      <protection locked="0"/>
    </xf>
    <xf numFmtId="164" fontId="20" fillId="0" borderId="4" xfId="0" applyNumberFormat="1" applyFont="1" applyBorder="1" applyAlignment="1" applyProtection="1">
      <alignment horizontal="right" vertical="center"/>
      <protection locked="0"/>
    </xf>
    <xf numFmtId="164" fontId="20" fillId="0" borderId="10" xfId="0" applyNumberFormat="1" applyFont="1" applyBorder="1" applyAlignment="1" applyProtection="1">
      <alignment horizontal="right" vertical="center"/>
      <protection locked="0"/>
    </xf>
    <xf numFmtId="164" fontId="20" fillId="0" borderId="11" xfId="0" applyNumberFormat="1" applyFont="1" applyBorder="1" applyAlignment="1" applyProtection="1">
      <alignment horizontal="right" vertical="center"/>
      <protection locked="0"/>
    </xf>
    <xf numFmtId="167" fontId="20" fillId="0" borderId="11" xfId="0" applyNumberFormat="1" applyFont="1" applyBorder="1" applyAlignment="1" applyProtection="1">
      <alignment horizontal="right" vertical="center"/>
      <protection locked="0"/>
    </xf>
    <xf numFmtId="164" fontId="2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67" fontId="24" fillId="0" borderId="2" xfId="0" applyNumberFormat="1" applyFont="1" applyBorder="1" applyAlignment="1" applyProtection="1">
      <alignment horizontal="right"/>
      <protection locked="0"/>
    </xf>
    <xf numFmtId="167" fontId="24" fillId="0" borderId="3" xfId="0" applyNumberFormat="1" applyFont="1" applyBorder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9" xfId="0" applyFont="1" applyBorder="1" applyAlignment="1" applyProtection="1">
      <alignment horizontal="left"/>
      <protection locked="0"/>
    </xf>
    <xf numFmtId="167" fontId="26" fillId="0" borderId="0" xfId="0" applyNumberFormat="1" applyFont="1" applyAlignment="1" applyProtection="1">
      <alignment horizontal="right"/>
      <protection locked="0"/>
    </xf>
    <xf numFmtId="167" fontId="26" fillId="0" borderId="4" xfId="0" applyNumberFormat="1" applyFont="1" applyBorder="1" applyAlignment="1" applyProtection="1">
      <alignment horizontal="right"/>
      <protection locked="0"/>
    </xf>
    <xf numFmtId="164" fontId="26" fillId="0" borderId="0" xfId="0" applyNumberFormat="1" applyFont="1" applyAlignment="1" applyProtection="1">
      <alignment horizontal="right" vertical="center"/>
      <protection locked="0"/>
    </xf>
    <xf numFmtId="0" fontId="11" fillId="3" borderId="1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7" fontId="11" fillId="0" borderId="0" xfId="0" applyNumberFormat="1" applyFont="1" applyAlignment="1" applyProtection="1">
      <alignment horizontal="right" vertical="center"/>
      <protection locked="0"/>
    </xf>
    <xf numFmtId="167" fontId="11" fillId="0" borderId="4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3" borderId="13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33" fillId="2" borderId="0" xfId="20" applyFill="1" applyAlignment="1" applyProtection="1">
      <alignment horizontal="left" vertical="top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35" fillId="2" borderId="0" xfId="2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left" vertical="center"/>
      <protection/>
    </xf>
    <xf numFmtId="0" fontId="31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5" fillId="2" borderId="0" xfId="2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164" fontId="10" fillId="0" borderId="27" xfId="0" applyNumberFormat="1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horizontal="left" vertical="center"/>
      <protection/>
    </xf>
    <xf numFmtId="0" fontId="9" fillId="4" borderId="28" xfId="0" applyFont="1" applyFill="1" applyBorder="1" applyAlignment="1" applyProtection="1">
      <alignment horizontal="left" vertical="center"/>
      <protection/>
    </xf>
    <xf numFmtId="0" fontId="0" fillId="4" borderId="29" xfId="0" applyFont="1" applyFill="1" applyBorder="1" applyAlignment="1" applyProtection="1">
      <alignment horizontal="left" vertical="center"/>
      <protection/>
    </xf>
    <xf numFmtId="0" fontId="9" fillId="4" borderId="29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left" vertical="center"/>
      <protection/>
    </xf>
    <xf numFmtId="0" fontId="0" fillId="4" borderId="29" xfId="0" applyFont="1" applyFill="1" applyBorder="1" applyAlignment="1" applyProtection="1">
      <alignment horizontal="left" vertical="center"/>
      <protection/>
    </xf>
    <xf numFmtId="164" fontId="9" fillId="4" borderId="29" xfId="0" applyNumberFormat="1" applyFont="1" applyFill="1" applyBorder="1" applyAlignment="1" applyProtection="1">
      <alignment horizontal="right" vertical="center"/>
      <protection/>
    </xf>
    <xf numFmtId="0" fontId="0" fillId="4" borderId="30" xfId="0" applyFont="1" applyFill="1" applyBorder="1" applyAlignment="1" applyProtection="1">
      <alignment horizontal="left" vertical="center"/>
      <protection/>
    </xf>
    <xf numFmtId="0" fontId="0" fillId="4" borderId="25" xfId="0" applyFont="1" applyFill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4" borderId="28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right" vertical="center"/>
      <protection/>
    </xf>
    <xf numFmtId="0" fontId="7" fillId="4" borderId="3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4" fillId="0" borderId="0" xfId="20" applyFont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7" fillId="3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9" fontId="7" fillId="3" borderId="0" xfId="0" applyNumberFormat="1" applyFont="1" applyFill="1" applyAlignment="1" applyProtection="1">
      <alignment horizontal="left" vertical="top"/>
      <protection locked="0"/>
    </xf>
    <xf numFmtId="14" fontId="7" fillId="3" borderId="0" xfId="0" applyNumberFormat="1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0" fillId="4" borderId="29" xfId="0" applyFill="1" applyBorder="1" applyAlignment="1" applyProtection="1">
      <alignment horizontal="left" vertical="center"/>
      <protection/>
    </xf>
    <xf numFmtId="0" fontId="9" fillId="4" borderId="29" xfId="0" applyFont="1" applyFill="1" applyBorder="1" applyAlignment="1" applyProtection="1">
      <alignment horizontal="right" vertical="center"/>
      <protection/>
    </xf>
    <xf numFmtId="164" fontId="9" fillId="4" borderId="29" xfId="0" applyNumberFormat="1" applyFont="1" applyFill="1" applyBorder="1" applyAlignment="1" applyProtection="1">
      <alignment horizontal="right" vertical="center"/>
      <protection/>
    </xf>
    <xf numFmtId="0" fontId="0" fillId="4" borderId="35" xfId="0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right" vertical="center"/>
      <protection/>
    </xf>
    <xf numFmtId="0" fontId="0" fillId="4" borderId="25" xfId="0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164" fontId="21" fillId="0" borderId="11" xfId="0" applyNumberFormat="1" applyFont="1" applyBorder="1" applyAlignment="1" applyProtection="1">
      <alignment horizontal="righ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1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164" fontId="23" fillId="0" borderId="11" xfId="0" applyNumberFormat="1" applyFont="1" applyBorder="1" applyAlignment="1" applyProtection="1">
      <alignment horizontal="righ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vertical="center" wrapText="1"/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6" fillId="0" borderId="1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68" fontId="0" fillId="0" borderId="13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center" vertical="center"/>
      <protection/>
    </xf>
    <xf numFmtId="49" fontId="30" fillId="0" borderId="13" xfId="0" applyNumberFormat="1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168" fontId="30" fillId="0" borderId="13" xfId="0" applyNumberFormat="1" applyFont="1" applyBorder="1" applyAlignment="1" applyProtection="1">
      <alignment horizontal="right" vertical="center"/>
      <protection/>
    </xf>
    <xf numFmtId="164" fontId="30" fillId="0" borderId="13" xfId="0" applyNumberFormat="1" applyFont="1" applyBorder="1" applyAlignment="1" applyProtection="1">
      <alignment horizontal="right" vertical="center"/>
      <protection/>
    </xf>
    <xf numFmtId="164" fontId="0" fillId="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0" fillId="3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32" xfId="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026" name="radD1BE7.tmp" descr="C:\KROSplusData\System\Temp\radD1BE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9057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2059" name="rad92A5A.tmp" descr="C:\KROSplusData\System\Temp\rad92A5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9057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3083" name="rad811A1.tmp" descr="C:\KROSplusData\System\Temp\rad811A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9057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4107" name="rad1CCC9.tmp" descr="C:\KROSplusData\System\Temp\rad1CCC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9057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5131" name="rad040D8.tmp" descr="C:\KROSplusData\System\Temp\rad040D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9057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workbookViewId="0" topLeftCell="A1">
      <pane ySplit="1" topLeftCell="A49" activePane="bottomLeft" state="frozen"/>
      <selection pane="bottomLeft" activeCell="E14" sqref="E14:AJ14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2.15" customHeight="1">
      <c r="A1" s="74" t="s">
        <v>0</v>
      </c>
      <c r="B1" s="75"/>
      <c r="C1" s="75"/>
      <c r="D1" s="76" t="s">
        <v>1</v>
      </c>
      <c r="E1" s="75"/>
      <c r="F1" s="75"/>
      <c r="G1" s="75"/>
      <c r="H1" s="75"/>
      <c r="I1" s="75"/>
      <c r="J1" s="75"/>
      <c r="K1" s="77" t="s">
        <v>740</v>
      </c>
      <c r="L1" s="77"/>
      <c r="M1" s="77"/>
      <c r="N1" s="77"/>
      <c r="O1" s="77"/>
      <c r="P1" s="77"/>
      <c r="Q1" s="77"/>
      <c r="R1" s="77"/>
      <c r="S1" s="77"/>
      <c r="T1" s="75"/>
      <c r="U1" s="75"/>
      <c r="V1" s="75"/>
      <c r="W1" s="77" t="s">
        <v>741</v>
      </c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72" s="2" customFormat="1" ht="37.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60" t="s">
        <v>6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6" t="s">
        <v>7</v>
      </c>
      <c r="BT2" s="6" t="s">
        <v>8</v>
      </c>
    </row>
    <row r="3" spans="1:72" s="2" customFormat="1" ht="7.9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3"/>
      <c r="BS3" s="6" t="s">
        <v>7</v>
      </c>
      <c r="BT3" s="6" t="s">
        <v>9</v>
      </c>
    </row>
    <row r="4" spans="1:71" s="2" customFormat="1" ht="37.9" customHeight="1">
      <c r="A4" s="170"/>
      <c r="B4" s="174"/>
      <c r="C4" s="170"/>
      <c r="D4" s="175" t="s">
        <v>10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6"/>
      <c r="AS4" s="7" t="s">
        <v>11</v>
      </c>
      <c r="BE4" s="8" t="s">
        <v>12</v>
      </c>
      <c r="BS4" s="6" t="s">
        <v>13</v>
      </c>
    </row>
    <row r="5" spans="1:71" s="2" customFormat="1" ht="15" customHeight="1">
      <c r="A5" s="170"/>
      <c r="B5" s="174"/>
      <c r="C5" s="170"/>
      <c r="D5" s="177" t="s">
        <v>14</v>
      </c>
      <c r="E5" s="170"/>
      <c r="F5" s="170"/>
      <c r="G5" s="170"/>
      <c r="H5" s="170"/>
      <c r="I5" s="170"/>
      <c r="J5" s="170"/>
      <c r="K5" s="178" t="s">
        <v>15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0"/>
      <c r="AQ5" s="176"/>
      <c r="BE5" s="153" t="s">
        <v>16</v>
      </c>
      <c r="BS5" s="6" t="s">
        <v>7</v>
      </c>
    </row>
    <row r="6" spans="1:71" s="2" customFormat="1" ht="37.9" customHeight="1">
      <c r="A6" s="170"/>
      <c r="B6" s="174"/>
      <c r="C6" s="170"/>
      <c r="D6" s="180" t="s">
        <v>17</v>
      </c>
      <c r="E6" s="170"/>
      <c r="F6" s="170"/>
      <c r="G6" s="170"/>
      <c r="H6" s="170"/>
      <c r="I6" s="170"/>
      <c r="J6" s="170"/>
      <c r="K6" s="181" t="s">
        <v>18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0"/>
      <c r="AQ6" s="176"/>
      <c r="BE6" s="154"/>
      <c r="BS6" s="6" t="s">
        <v>19</v>
      </c>
    </row>
    <row r="7" spans="1:71" s="2" customFormat="1" ht="15" customHeight="1">
      <c r="A7" s="170"/>
      <c r="B7" s="174"/>
      <c r="C7" s="170"/>
      <c r="D7" s="182" t="s">
        <v>20</v>
      </c>
      <c r="E7" s="170"/>
      <c r="F7" s="170"/>
      <c r="G7" s="170"/>
      <c r="H7" s="170"/>
      <c r="I7" s="170"/>
      <c r="J7" s="170"/>
      <c r="K7" s="183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82" t="s">
        <v>21</v>
      </c>
      <c r="AL7" s="170"/>
      <c r="AM7" s="170"/>
      <c r="AN7" s="183"/>
      <c r="AO7" s="170"/>
      <c r="AP7" s="170"/>
      <c r="AQ7" s="176"/>
      <c r="BE7" s="154"/>
      <c r="BS7" s="6" t="s">
        <v>22</v>
      </c>
    </row>
    <row r="8" spans="1:71" s="2" customFormat="1" ht="15" customHeight="1">
      <c r="A8" s="170"/>
      <c r="B8" s="174"/>
      <c r="C8" s="170"/>
      <c r="D8" s="182" t="s">
        <v>23</v>
      </c>
      <c r="E8" s="170"/>
      <c r="F8" s="170"/>
      <c r="G8" s="170"/>
      <c r="H8" s="170"/>
      <c r="I8" s="170"/>
      <c r="J8" s="170"/>
      <c r="K8" s="183" t="s">
        <v>24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82" t="s">
        <v>25</v>
      </c>
      <c r="AL8" s="170"/>
      <c r="AM8" s="170"/>
      <c r="AN8" s="240">
        <v>42480</v>
      </c>
      <c r="AO8" s="170"/>
      <c r="AP8" s="170"/>
      <c r="AQ8" s="176"/>
      <c r="BE8" s="154"/>
      <c r="BS8" s="6" t="s">
        <v>26</v>
      </c>
    </row>
    <row r="9" spans="1:71" s="2" customFormat="1" ht="15" customHeight="1">
      <c r="A9" s="170"/>
      <c r="B9" s="174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6"/>
      <c r="BE9" s="154"/>
      <c r="BS9" s="6" t="s">
        <v>27</v>
      </c>
    </row>
    <row r="10" spans="1:71" s="2" customFormat="1" ht="15" customHeight="1">
      <c r="A10" s="170"/>
      <c r="B10" s="174"/>
      <c r="C10" s="170"/>
      <c r="D10" s="182" t="s">
        <v>28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82" t="s">
        <v>29</v>
      </c>
      <c r="AL10" s="170"/>
      <c r="AM10" s="170"/>
      <c r="AN10" s="183"/>
      <c r="AO10" s="170"/>
      <c r="AP10" s="170"/>
      <c r="AQ10" s="176"/>
      <c r="BE10" s="154"/>
      <c r="BS10" s="6" t="s">
        <v>19</v>
      </c>
    </row>
    <row r="11" spans="1:71" s="2" customFormat="1" ht="19.15" customHeight="1">
      <c r="A11" s="170"/>
      <c r="B11" s="174"/>
      <c r="C11" s="170"/>
      <c r="D11" s="170"/>
      <c r="E11" s="183" t="s">
        <v>30</v>
      </c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82" t="s">
        <v>31</v>
      </c>
      <c r="AL11" s="170"/>
      <c r="AM11" s="170"/>
      <c r="AN11" s="183"/>
      <c r="AO11" s="170"/>
      <c r="AP11" s="170"/>
      <c r="AQ11" s="176"/>
      <c r="BE11" s="154"/>
      <c r="BS11" s="6" t="s">
        <v>19</v>
      </c>
    </row>
    <row r="12" spans="1:71" s="2" customFormat="1" ht="7.9" customHeight="1">
      <c r="A12" s="170"/>
      <c r="B12" s="174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6"/>
      <c r="BE12" s="154"/>
      <c r="BS12" s="6" t="s">
        <v>19</v>
      </c>
    </row>
    <row r="13" spans="1:71" s="2" customFormat="1" ht="15" customHeight="1">
      <c r="A13" s="170"/>
      <c r="B13" s="174"/>
      <c r="C13" s="170"/>
      <c r="D13" s="182" t="s">
        <v>32</v>
      </c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82" t="s">
        <v>29</v>
      </c>
      <c r="AL13" s="170"/>
      <c r="AM13" s="170"/>
      <c r="AN13" s="239" t="s">
        <v>33</v>
      </c>
      <c r="AO13" s="170"/>
      <c r="AP13" s="170"/>
      <c r="AQ13" s="176"/>
      <c r="BE13" s="154"/>
      <c r="BS13" s="6" t="s">
        <v>19</v>
      </c>
    </row>
    <row r="14" spans="1:71" s="2" customFormat="1" ht="13.9" customHeight="1">
      <c r="A14" s="170"/>
      <c r="B14" s="174"/>
      <c r="C14" s="170"/>
      <c r="D14" s="170"/>
      <c r="E14" s="241" t="s">
        <v>33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82" t="s">
        <v>31</v>
      </c>
      <c r="AL14" s="170"/>
      <c r="AM14" s="170"/>
      <c r="AN14" s="237" t="s">
        <v>33</v>
      </c>
      <c r="AO14" s="170"/>
      <c r="AP14" s="170"/>
      <c r="AQ14" s="176"/>
      <c r="BE14" s="154"/>
      <c r="BS14" s="6" t="s">
        <v>19</v>
      </c>
    </row>
    <row r="15" spans="1:71" s="2" customFormat="1" ht="7.9" customHeight="1">
      <c r="A15" s="170"/>
      <c r="B15" s="174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6"/>
      <c r="BE15" s="154"/>
      <c r="BS15" s="6" t="s">
        <v>4</v>
      </c>
    </row>
    <row r="16" spans="1:71" s="2" customFormat="1" ht="15" customHeight="1">
      <c r="A16" s="170"/>
      <c r="B16" s="174"/>
      <c r="C16" s="170"/>
      <c r="D16" s="182" t="s">
        <v>34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82" t="s">
        <v>29</v>
      </c>
      <c r="AL16" s="170"/>
      <c r="AM16" s="170"/>
      <c r="AN16" s="183"/>
      <c r="AO16" s="170"/>
      <c r="AP16" s="170"/>
      <c r="AQ16" s="176"/>
      <c r="BE16" s="154"/>
      <c r="BS16" s="6" t="s">
        <v>4</v>
      </c>
    </row>
    <row r="17" spans="1:71" s="2" customFormat="1" ht="19.15" customHeight="1">
      <c r="A17" s="170"/>
      <c r="B17" s="174"/>
      <c r="C17" s="170"/>
      <c r="D17" s="170"/>
      <c r="E17" s="183" t="s">
        <v>35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82" t="s">
        <v>31</v>
      </c>
      <c r="AL17" s="170"/>
      <c r="AM17" s="170"/>
      <c r="AN17" s="183"/>
      <c r="AO17" s="170"/>
      <c r="AP17" s="170"/>
      <c r="AQ17" s="176"/>
      <c r="BE17" s="154"/>
      <c r="BS17" s="6" t="s">
        <v>36</v>
      </c>
    </row>
    <row r="18" spans="1:71" s="2" customFormat="1" ht="7.9" customHeight="1">
      <c r="A18" s="170"/>
      <c r="B18" s="17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6"/>
      <c r="BE18" s="154"/>
      <c r="BS18" s="6" t="s">
        <v>7</v>
      </c>
    </row>
    <row r="19" spans="1:71" s="2" customFormat="1" ht="15" customHeight="1">
      <c r="A19" s="170"/>
      <c r="B19" s="174"/>
      <c r="C19" s="170"/>
      <c r="D19" s="182" t="s">
        <v>37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6"/>
      <c r="BE19" s="154"/>
      <c r="BS19" s="6" t="s">
        <v>7</v>
      </c>
    </row>
    <row r="20" spans="1:71" s="2" customFormat="1" ht="13.9" customHeight="1">
      <c r="A20" s="170"/>
      <c r="B20" s="174"/>
      <c r="C20" s="170"/>
      <c r="D20" s="170"/>
      <c r="E20" s="184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0"/>
      <c r="AP20" s="170"/>
      <c r="AQ20" s="176"/>
      <c r="BE20" s="154"/>
      <c r="BS20" s="6" t="s">
        <v>4</v>
      </c>
    </row>
    <row r="21" spans="1:57" s="2" customFormat="1" ht="7.9" customHeight="1">
      <c r="A21" s="170"/>
      <c r="B21" s="174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6"/>
      <c r="BE21" s="154"/>
    </row>
    <row r="22" spans="1:57" s="2" customFormat="1" ht="7.9" customHeight="1">
      <c r="A22" s="170"/>
      <c r="B22" s="174"/>
      <c r="C22" s="170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70"/>
      <c r="AQ22" s="176"/>
      <c r="BE22" s="154"/>
    </row>
    <row r="23" spans="1:57" s="6" customFormat="1" ht="26.45" customHeight="1">
      <c r="A23" s="186"/>
      <c r="B23" s="187"/>
      <c r="C23" s="186"/>
      <c r="D23" s="188" t="s">
        <v>38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90">
        <f>ROUND($AG$51,2)</f>
        <v>0</v>
      </c>
      <c r="AL23" s="191"/>
      <c r="AM23" s="191"/>
      <c r="AN23" s="191"/>
      <c r="AO23" s="191"/>
      <c r="AP23" s="186"/>
      <c r="AQ23" s="192"/>
      <c r="BE23" s="155"/>
    </row>
    <row r="24" spans="1:57" s="6" customFormat="1" ht="7.9" customHeight="1">
      <c r="A24" s="186"/>
      <c r="B24" s="187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92"/>
      <c r="BE24" s="155"/>
    </row>
    <row r="25" spans="1:57" s="6" customFormat="1" ht="12.6" customHeight="1">
      <c r="A25" s="186"/>
      <c r="B25" s="187"/>
      <c r="C25" s="186"/>
      <c r="D25" s="186"/>
      <c r="E25" s="186"/>
      <c r="F25" s="186"/>
      <c r="G25" s="186"/>
      <c r="H25" s="186"/>
      <c r="I25" s="186"/>
      <c r="J25" s="186"/>
      <c r="K25" s="186"/>
      <c r="L25" s="193" t="s">
        <v>39</v>
      </c>
      <c r="M25" s="194"/>
      <c r="N25" s="194"/>
      <c r="O25" s="194"/>
      <c r="P25" s="186"/>
      <c r="Q25" s="186"/>
      <c r="R25" s="186"/>
      <c r="S25" s="186"/>
      <c r="T25" s="186"/>
      <c r="U25" s="186"/>
      <c r="V25" s="186"/>
      <c r="W25" s="193" t="s">
        <v>40</v>
      </c>
      <c r="X25" s="194"/>
      <c r="Y25" s="194"/>
      <c r="Z25" s="194"/>
      <c r="AA25" s="194"/>
      <c r="AB25" s="194"/>
      <c r="AC25" s="194"/>
      <c r="AD25" s="194"/>
      <c r="AE25" s="194"/>
      <c r="AF25" s="186"/>
      <c r="AG25" s="186"/>
      <c r="AH25" s="186"/>
      <c r="AI25" s="186"/>
      <c r="AJ25" s="186"/>
      <c r="AK25" s="193" t="s">
        <v>41</v>
      </c>
      <c r="AL25" s="194"/>
      <c r="AM25" s="194"/>
      <c r="AN25" s="194"/>
      <c r="AO25" s="194"/>
      <c r="AP25" s="186"/>
      <c r="AQ25" s="192"/>
      <c r="BE25" s="155"/>
    </row>
    <row r="26" spans="1:57" s="6" customFormat="1" ht="15" customHeight="1">
      <c r="A26" s="186"/>
      <c r="B26" s="195"/>
      <c r="C26" s="186"/>
      <c r="D26" s="196" t="s">
        <v>42</v>
      </c>
      <c r="E26" s="186"/>
      <c r="F26" s="196" t="s">
        <v>43</v>
      </c>
      <c r="G26" s="186"/>
      <c r="H26" s="186"/>
      <c r="I26" s="186"/>
      <c r="J26" s="186"/>
      <c r="K26" s="186"/>
      <c r="L26" s="197">
        <v>0.21</v>
      </c>
      <c r="M26" s="198"/>
      <c r="N26" s="198"/>
      <c r="O26" s="198"/>
      <c r="P26" s="186"/>
      <c r="Q26" s="186"/>
      <c r="R26" s="186"/>
      <c r="S26" s="186"/>
      <c r="T26" s="186"/>
      <c r="U26" s="186"/>
      <c r="V26" s="186"/>
      <c r="W26" s="199">
        <f>ROUND($AZ$51,2)</f>
        <v>0</v>
      </c>
      <c r="X26" s="198"/>
      <c r="Y26" s="198"/>
      <c r="Z26" s="198"/>
      <c r="AA26" s="198"/>
      <c r="AB26" s="198"/>
      <c r="AC26" s="198"/>
      <c r="AD26" s="198"/>
      <c r="AE26" s="198"/>
      <c r="AF26" s="186"/>
      <c r="AG26" s="186"/>
      <c r="AH26" s="186"/>
      <c r="AI26" s="186"/>
      <c r="AJ26" s="186"/>
      <c r="AK26" s="199">
        <f>ROUND($AV$51,2)</f>
        <v>0</v>
      </c>
      <c r="AL26" s="198"/>
      <c r="AM26" s="198"/>
      <c r="AN26" s="198"/>
      <c r="AO26" s="198"/>
      <c r="AP26" s="186"/>
      <c r="AQ26" s="200"/>
      <c r="BE26" s="156"/>
    </row>
    <row r="27" spans="1:57" s="6" customFormat="1" ht="15" customHeight="1">
      <c r="A27" s="186"/>
      <c r="B27" s="195"/>
      <c r="C27" s="186"/>
      <c r="D27" s="186"/>
      <c r="E27" s="186"/>
      <c r="F27" s="196" t="s">
        <v>44</v>
      </c>
      <c r="G27" s="186"/>
      <c r="H27" s="186"/>
      <c r="I27" s="186"/>
      <c r="J27" s="186"/>
      <c r="K27" s="186"/>
      <c r="L27" s="197">
        <v>0.15</v>
      </c>
      <c r="M27" s="198"/>
      <c r="N27" s="198"/>
      <c r="O27" s="198"/>
      <c r="P27" s="186"/>
      <c r="Q27" s="186"/>
      <c r="R27" s="186"/>
      <c r="S27" s="186"/>
      <c r="T27" s="186"/>
      <c r="U27" s="186"/>
      <c r="V27" s="186"/>
      <c r="W27" s="199">
        <f>ROUND($BA$51,2)</f>
        <v>0</v>
      </c>
      <c r="X27" s="198"/>
      <c r="Y27" s="198"/>
      <c r="Z27" s="198"/>
      <c r="AA27" s="198"/>
      <c r="AB27" s="198"/>
      <c r="AC27" s="198"/>
      <c r="AD27" s="198"/>
      <c r="AE27" s="198"/>
      <c r="AF27" s="186"/>
      <c r="AG27" s="186"/>
      <c r="AH27" s="186"/>
      <c r="AI27" s="186"/>
      <c r="AJ27" s="186"/>
      <c r="AK27" s="199">
        <f>ROUND($AW$51,2)</f>
        <v>0</v>
      </c>
      <c r="AL27" s="198"/>
      <c r="AM27" s="198"/>
      <c r="AN27" s="198"/>
      <c r="AO27" s="198"/>
      <c r="AP27" s="186"/>
      <c r="AQ27" s="200"/>
      <c r="BE27" s="156"/>
    </row>
    <row r="28" spans="1:57" s="6" customFormat="1" ht="15" customHeight="1" hidden="1">
      <c r="A28" s="186"/>
      <c r="B28" s="195"/>
      <c r="C28" s="186"/>
      <c r="D28" s="186"/>
      <c r="E28" s="186"/>
      <c r="F28" s="196" t="s">
        <v>45</v>
      </c>
      <c r="G28" s="186"/>
      <c r="H28" s="186"/>
      <c r="I28" s="186"/>
      <c r="J28" s="186"/>
      <c r="K28" s="186"/>
      <c r="L28" s="197">
        <v>0.21</v>
      </c>
      <c r="M28" s="198"/>
      <c r="N28" s="198"/>
      <c r="O28" s="198"/>
      <c r="P28" s="186"/>
      <c r="Q28" s="186"/>
      <c r="R28" s="186"/>
      <c r="S28" s="186"/>
      <c r="T28" s="186"/>
      <c r="U28" s="186"/>
      <c r="V28" s="186"/>
      <c r="W28" s="199">
        <f>ROUND($BB$51,2)</f>
        <v>0</v>
      </c>
      <c r="X28" s="198"/>
      <c r="Y28" s="198"/>
      <c r="Z28" s="198"/>
      <c r="AA28" s="198"/>
      <c r="AB28" s="198"/>
      <c r="AC28" s="198"/>
      <c r="AD28" s="198"/>
      <c r="AE28" s="198"/>
      <c r="AF28" s="186"/>
      <c r="AG28" s="186"/>
      <c r="AH28" s="186"/>
      <c r="AI28" s="186"/>
      <c r="AJ28" s="186"/>
      <c r="AK28" s="199">
        <v>0</v>
      </c>
      <c r="AL28" s="198"/>
      <c r="AM28" s="198"/>
      <c r="AN28" s="198"/>
      <c r="AO28" s="198"/>
      <c r="AP28" s="186"/>
      <c r="AQ28" s="200"/>
      <c r="BE28" s="156"/>
    </row>
    <row r="29" spans="1:57" s="6" customFormat="1" ht="15" customHeight="1" hidden="1">
      <c r="A29" s="186"/>
      <c r="B29" s="195"/>
      <c r="C29" s="186"/>
      <c r="D29" s="186"/>
      <c r="E29" s="186"/>
      <c r="F29" s="196" t="s">
        <v>46</v>
      </c>
      <c r="G29" s="186"/>
      <c r="H29" s="186"/>
      <c r="I29" s="186"/>
      <c r="J29" s="186"/>
      <c r="K29" s="186"/>
      <c r="L29" s="197">
        <v>0.15</v>
      </c>
      <c r="M29" s="198"/>
      <c r="N29" s="198"/>
      <c r="O29" s="198"/>
      <c r="P29" s="186"/>
      <c r="Q29" s="186"/>
      <c r="R29" s="186"/>
      <c r="S29" s="186"/>
      <c r="T29" s="186"/>
      <c r="U29" s="186"/>
      <c r="V29" s="186"/>
      <c r="W29" s="199">
        <f>ROUND($BC$51,2)</f>
        <v>0</v>
      </c>
      <c r="X29" s="198"/>
      <c r="Y29" s="198"/>
      <c r="Z29" s="198"/>
      <c r="AA29" s="198"/>
      <c r="AB29" s="198"/>
      <c r="AC29" s="198"/>
      <c r="AD29" s="198"/>
      <c r="AE29" s="198"/>
      <c r="AF29" s="186"/>
      <c r="AG29" s="186"/>
      <c r="AH29" s="186"/>
      <c r="AI29" s="186"/>
      <c r="AJ29" s="186"/>
      <c r="AK29" s="199">
        <v>0</v>
      </c>
      <c r="AL29" s="198"/>
      <c r="AM29" s="198"/>
      <c r="AN29" s="198"/>
      <c r="AO29" s="198"/>
      <c r="AP29" s="186"/>
      <c r="AQ29" s="200"/>
      <c r="BE29" s="156"/>
    </row>
    <row r="30" spans="1:57" s="6" customFormat="1" ht="15" customHeight="1" hidden="1">
      <c r="A30" s="186"/>
      <c r="B30" s="195"/>
      <c r="C30" s="186"/>
      <c r="D30" s="186"/>
      <c r="E30" s="186"/>
      <c r="F30" s="196" t="s">
        <v>47</v>
      </c>
      <c r="G30" s="186"/>
      <c r="H30" s="186"/>
      <c r="I30" s="186"/>
      <c r="J30" s="186"/>
      <c r="K30" s="186"/>
      <c r="L30" s="197">
        <v>0</v>
      </c>
      <c r="M30" s="198"/>
      <c r="N30" s="198"/>
      <c r="O30" s="198"/>
      <c r="P30" s="186"/>
      <c r="Q30" s="186"/>
      <c r="R30" s="186"/>
      <c r="S30" s="186"/>
      <c r="T30" s="186"/>
      <c r="U30" s="186"/>
      <c r="V30" s="186"/>
      <c r="W30" s="199">
        <f>ROUND($BD$51,2)</f>
        <v>0</v>
      </c>
      <c r="X30" s="198"/>
      <c r="Y30" s="198"/>
      <c r="Z30" s="198"/>
      <c r="AA30" s="198"/>
      <c r="AB30" s="198"/>
      <c r="AC30" s="198"/>
      <c r="AD30" s="198"/>
      <c r="AE30" s="198"/>
      <c r="AF30" s="186"/>
      <c r="AG30" s="186"/>
      <c r="AH30" s="186"/>
      <c r="AI30" s="186"/>
      <c r="AJ30" s="186"/>
      <c r="AK30" s="199">
        <v>0</v>
      </c>
      <c r="AL30" s="198"/>
      <c r="AM30" s="198"/>
      <c r="AN30" s="198"/>
      <c r="AO30" s="198"/>
      <c r="AP30" s="186"/>
      <c r="AQ30" s="200"/>
      <c r="BE30" s="156"/>
    </row>
    <row r="31" spans="1:57" s="6" customFormat="1" ht="7.9" customHeight="1">
      <c r="A31" s="186"/>
      <c r="B31" s="187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92"/>
      <c r="BE31" s="155"/>
    </row>
    <row r="32" spans="1:57" s="6" customFormat="1" ht="26.45" customHeight="1">
      <c r="A32" s="186"/>
      <c r="B32" s="187"/>
      <c r="C32" s="201"/>
      <c r="D32" s="202" t="s">
        <v>48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4" t="s">
        <v>49</v>
      </c>
      <c r="U32" s="203"/>
      <c r="V32" s="203"/>
      <c r="W32" s="203"/>
      <c r="X32" s="205" t="s">
        <v>50</v>
      </c>
      <c r="Y32" s="206"/>
      <c r="Z32" s="206"/>
      <c r="AA32" s="206"/>
      <c r="AB32" s="206"/>
      <c r="AC32" s="203"/>
      <c r="AD32" s="203"/>
      <c r="AE32" s="203"/>
      <c r="AF32" s="203"/>
      <c r="AG32" s="203"/>
      <c r="AH32" s="203"/>
      <c r="AI32" s="203"/>
      <c r="AJ32" s="203"/>
      <c r="AK32" s="207">
        <f>ROUND(SUM($AK$23:$AK$30),2)</f>
        <v>0</v>
      </c>
      <c r="AL32" s="206"/>
      <c r="AM32" s="206"/>
      <c r="AN32" s="206"/>
      <c r="AO32" s="208"/>
      <c r="AP32" s="201"/>
      <c r="AQ32" s="209"/>
      <c r="BE32" s="155"/>
    </row>
    <row r="33" spans="1:43" s="6" customFormat="1" ht="7.9" customHeight="1">
      <c r="A33" s="186"/>
      <c r="B33" s="187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92"/>
    </row>
    <row r="34" spans="1:43" s="6" customFormat="1" ht="7.9" customHeight="1">
      <c r="A34" s="186"/>
      <c r="B34" s="210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2"/>
    </row>
    <row r="35" spans="1:43" ht="12.6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</row>
    <row r="36" spans="1:43" ht="12.6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</row>
    <row r="37" spans="1:43" ht="12.6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</row>
    <row r="38" spans="1:44" s="6" customFormat="1" ht="7.9" customHeight="1">
      <c r="A38" s="186"/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10"/>
    </row>
    <row r="39" spans="1:44" s="6" customFormat="1" ht="37.9" customHeight="1">
      <c r="A39" s="186"/>
      <c r="B39" s="187"/>
      <c r="C39" s="175" t="s">
        <v>51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0"/>
    </row>
    <row r="40" spans="1:44" s="6" customFormat="1" ht="7.9" customHeight="1">
      <c r="A40" s="186"/>
      <c r="B40" s="187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0"/>
    </row>
    <row r="41" spans="1:44" s="9" customFormat="1" ht="15" customHeight="1">
      <c r="A41" s="183"/>
      <c r="B41" s="215"/>
      <c r="C41" s="182" t="s">
        <v>14</v>
      </c>
      <c r="D41" s="183"/>
      <c r="E41" s="183"/>
      <c r="F41" s="183"/>
      <c r="G41" s="183"/>
      <c r="H41" s="183"/>
      <c r="I41" s="183"/>
      <c r="J41" s="183"/>
      <c r="K41" s="183"/>
      <c r="L41" s="183" t="str">
        <f>$K$5</f>
        <v>2016J-088</v>
      </c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1"/>
    </row>
    <row r="42" spans="1:44" s="12" customFormat="1" ht="37.9" customHeight="1">
      <c r="A42" s="216"/>
      <c r="B42" s="217"/>
      <c r="C42" s="216" t="s">
        <v>17</v>
      </c>
      <c r="D42" s="216"/>
      <c r="E42" s="216"/>
      <c r="F42" s="216"/>
      <c r="G42" s="216"/>
      <c r="H42" s="216"/>
      <c r="I42" s="216"/>
      <c r="J42" s="216"/>
      <c r="K42" s="216"/>
      <c r="L42" s="218" t="str">
        <f>$K$6</f>
        <v>Vodní nádrže Na cvičáku</v>
      </c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216"/>
      <c r="AQ42" s="216"/>
      <c r="AR42" s="13"/>
    </row>
    <row r="43" spans="1:44" s="6" customFormat="1" ht="7.9" customHeight="1">
      <c r="A43" s="186"/>
      <c r="B43" s="187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0"/>
    </row>
    <row r="44" spans="1:44" s="6" customFormat="1" ht="13.9" customHeight="1">
      <c r="A44" s="186"/>
      <c r="B44" s="187"/>
      <c r="C44" s="182" t="s">
        <v>23</v>
      </c>
      <c r="D44" s="186"/>
      <c r="E44" s="186"/>
      <c r="F44" s="186"/>
      <c r="G44" s="186"/>
      <c r="H44" s="186"/>
      <c r="I44" s="186"/>
      <c r="J44" s="186"/>
      <c r="K44" s="186"/>
      <c r="L44" s="219" t="str">
        <f>IF($K$8="","",$K$8)</f>
        <v>Domažlice</v>
      </c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2" t="s">
        <v>25</v>
      </c>
      <c r="AJ44" s="186"/>
      <c r="AK44" s="186"/>
      <c r="AL44" s="186"/>
      <c r="AM44" s="220">
        <f>IF($AN$8="","",$AN$8)</f>
        <v>42480</v>
      </c>
      <c r="AN44" s="194"/>
      <c r="AO44" s="186"/>
      <c r="AP44" s="186"/>
      <c r="AQ44" s="186"/>
      <c r="AR44" s="10"/>
    </row>
    <row r="45" spans="1:44" s="6" customFormat="1" ht="7.9" customHeight="1">
      <c r="A45" s="186"/>
      <c r="B45" s="187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0"/>
    </row>
    <row r="46" spans="1:56" s="6" customFormat="1" ht="17.45" customHeight="1">
      <c r="A46" s="186"/>
      <c r="B46" s="187"/>
      <c r="C46" s="182" t="s">
        <v>28</v>
      </c>
      <c r="D46" s="186"/>
      <c r="E46" s="186"/>
      <c r="F46" s="186"/>
      <c r="G46" s="186"/>
      <c r="H46" s="186"/>
      <c r="I46" s="186"/>
      <c r="J46" s="186"/>
      <c r="K46" s="186"/>
      <c r="L46" s="183" t="str">
        <f>IF($E$11="","",$E$11)</f>
        <v>Město Domažlice</v>
      </c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2" t="s">
        <v>34</v>
      </c>
      <c r="AJ46" s="186"/>
      <c r="AK46" s="186"/>
      <c r="AL46" s="186"/>
      <c r="AM46" s="178" t="str">
        <f>IF($E$17="","",$E$17)</f>
        <v>Ing.Antonín Kavan</v>
      </c>
      <c r="AN46" s="194"/>
      <c r="AO46" s="194"/>
      <c r="AP46" s="194"/>
      <c r="AQ46" s="186"/>
      <c r="AR46" s="10"/>
      <c r="AS46" s="157" t="s">
        <v>52</v>
      </c>
      <c r="AT46" s="158"/>
      <c r="AU46" s="14"/>
      <c r="AV46" s="14"/>
      <c r="AW46" s="14"/>
      <c r="AX46" s="14"/>
      <c r="AY46" s="14"/>
      <c r="AZ46" s="14"/>
      <c r="BA46" s="14"/>
      <c r="BB46" s="14"/>
      <c r="BC46" s="14"/>
      <c r="BD46" s="15"/>
    </row>
    <row r="47" spans="1:56" s="6" customFormat="1" ht="13.9" customHeight="1">
      <c r="A47" s="186"/>
      <c r="B47" s="187"/>
      <c r="C47" s="182" t="s">
        <v>32</v>
      </c>
      <c r="D47" s="186"/>
      <c r="E47" s="186"/>
      <c r="F47" s="186"/>
      <c r="G47" s="186"/>
      <c r="H47" s="186"/>
      <c r="I47" s="186"/>
      <c r="J47" s="186"/>
      <c r="K47" s="186"/>
      <c r="L47" s="183" t="str">
        <f>IF($E$14="Vyplň údaj","",$E$14)</f>
        <v/>
      </c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0"/>
      <c r="AS47" s="159"/>
      <c r="AT47" s="155"/>
      <c r="BD47" s="16"/>
    </row>
    <row r="48" spans="1:56" s="6" customFormat="1" ht="11.45" customHeight="1">
      <c r="A48" s="186"/>
      <c r="B48" s="187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0"/>
      <c r="AS48" s="159"/>
      <c r="AT48" s="155"/>
      <c r="BD48" s="16"/>
    </row>
    <row r="49" spans="1:56" s="6" customFormat="1" ht="30" customHeight="1">
      <c r="A49" s="186"/>
      <c r="B49" s="187"/>
      <c r="C49" s="221" t="s">
        <v>53</v>
      </c>
      <c r="D49" s="206"/>
      <c r="E49" s="206"/>
      <c r="F49" s="206"/>
      <c r="G49" s="206"/>
      <c r="H49" s="203"/>
      <c r="I49" s="222" t="s">
        <v>54</v>
      </c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23" t="s">
        <v>55</v>
      </c>
      <c r="AH49" s="206"/>
      <c r="AI49" s="206"/>
      <c r="AJ49" s="206"/>
      <c r="AK49" s="206"/>
      <c r="AL49" s="206"/>
      <c r="AM49" s="206"/>
      <c r="AN49" s="222" t="s">
        <v>56</v>
      </c>
      <c r="AO49" s="206"/>
      <c r="AP49" s="206"/>
      <c r="AQ49" s="224" t="s">
        <v>57</v>
      </c>
      <c r="AR49" s="10"/>
      <c r="AS49" s="17" t="s">
        <v>58</v>
      </c>
      <c r="AT49" s="18" t="s">
        <v>59</v>
      </c>
      <c r="AU49" s="18" t="s">
        <v>60</v>
      </c>
      <c r="AV49" s="18" t="s">
        <v>61</v>
      </c>
      <c r="AW49" s="18" t="s">
        <v>62</v>
      </c>
      <c r="AX49" s="18" t="s">
        <v>63</v>
      </c>
      <c r="AY49" s="18" t="s">
        <v>64</v>
      </c>
      <c r="AZ49" s="18" t="s">
        <v>65</v>
      </c>
      <c r="BA49" s="18" t="s">
        <v>66</v>
      </c>
      <c r="BB49" s="18" t="s">
        <v>67</v>
      </c>
      <c r="BC49" s="18" t="s">
        <v>68</v>
      </c>
      <c r="BD49" s="19" t="s">
        <v>69</v>
      </c>
    </row>
    <row r="50" spans="1:56" s="6" customFormat="1" ht="11.45" customHeight="1">
      <c r="A50" s="186"/>
      <c r="B50" s="187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0"/>
      <c r="AS50" s="20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5"/>
    </row>
    <row r="51" spans="1:76" s="12" customFormat="1" ht="33" customHeight="1">
      <c r="A51" s="216"/>
      <c r="B51" s="217"/>
      <c r="C51" s="225" t="s">
        <v>70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6">
        <f>ROUND(SUM($AG$52:$AG$55),2)</f>
        <v>0</v>
      </c>
      <c r="AH51" s="227"/>
      <c r="AI51" s="227"/>
      <c r="AJ51" s="227"/>
      <c r="AK51" s="227"/>
      <c r="AL51" s="227"/>
      <c r="AM51" s="227"/>
      <c r="AN51" s="226">
        <f>ROUND(SUM($AG$51,$AT$51),2)</f>
        <v>0</v>
      </c>
      <c r="AO51" s="227"/>
      <c r="AP51" s="227"/>
      <c r="AQ51" s="228"/>
      <c r="AR51" s="13"/>
      <c r="AS51" s="21">
        <f>ROUND(SUM($AS$52:$AS$55),2)</f>
        <v>0</v>
      </c>
      <c r="AT51" s="22">
        <f>ROUND(SUM($AV$51:$AW$51),2)</f>
        <v>0</v>
      </c>
      <c r="AU51" s="23">
        <f>ROUND(SUM($AU$52:$AU$55),5)</f>
        <v>0</v>
      </c>
      <c r="AV51" s="22">
        <f>ROUND($AZ$51*$L$26,2)</f>
        <v>0</v>
      </c>
      <c r="AW51" s="22">
        <f>ROUND($BA$51*$L$27,2)</f>
        <v>0</v>
      </c>
      <c r="AX51" s="22">
        <f>ROUND($BB$51*$L$26,2)</f>
        <v>0</v>
      </c>
      <c r="AY51" s="22">
        <f>ROUND($BC$51*$L$27,2)</f>
        <v>0</v>
      </c>
      <c r="AZ51" s="22">
        <f>ROUND(SUM($AZ$52:$AZ$55),2)</f>
        <v>0</v>
      </c>
      <c r="BA51" s="22">
        <f>ROUND(SUM($BA$52:$BA$55),2)</f>
        <v>0</v>
      </c>
      <c r="BB51" s="22">
        <f>ROUND(SUM($BB$52:$BB$55),2)</f>
        <v>0</v>
      </c>
      <c r="BC51" s="22">
        <f>ROUND(SUM($BC$52:$BC$55),2)</f>
        <v>0</v>
      </c>
      <c r="BD51" s="24">
        <f>ROUND(SUM($BD$52:$BD$55),2)</f>
        <v>0</v>
      </c>
      <c r="BS51" s="12" t="s">
        <v>71</v>
      </c>
      <c r="BT51" s="12" t="s">
        <v>72</v>
      </c>
      <c r="BU51" s="25" t="s">
        <v>73</v>
      </c>
      <c r="BV51" s="12" t="s">
        <v>74</v>
      </c>
      <c r="BW51" s="12" t="s">
        <v>5</v>
      </c>
      <c r="BX51" s="12" t="s">
        <v>75</v>
      </c>
    </row>
    <row r="52" spans="1:91" s="26" customFormat="1" ht="28.15" customHeight="1">
      <c r="A52" s="229" t="s">
        <v>742</v>
      </c>
      <c r="B52" s="230"/>
      <c r="C52" s="231"/>
      <c r="D52" s="232" t="s">
        <v>76</v>
      </c>
      <c r="E52" s="233"/>
      <c r="F52" s="233"/>
      <c r="G52" s="233"/>
      <c r="H52" s="233"/>
      <c r="I52" s="231"/>
      <c r="J52" s="232" t="s">
        <v>77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4">
        <f>'SO 01 - Rekonstrukce VN'!$J$27</f>
        <v>0</v>
      </c>
      <c r="AH52" s="235"/>
      <c r="AI52" s="235"/>
      <c r="AJ52" s="235"/>
      <c r="AK52" s="235"/>
      <c r="AL52" s="235"/>
      <c r="AM52" s="235"/>
      <c r="AN52" s="234">
        <f>ROUND(SUM($AG$52,$AT$52),2)</f>
        <v>0</v>
      </c>
      <c r="AO52" s="235"/>
      <c r="AP52" s="235"/>
      <c r="AQ52" s="236" t="s">
        <v>78</v>
      </c>
      <c r="AR52" s="27"/>
      <c r="AS52" s="28">
        <v>0</v>
      </c>
      <c r="AT52" s="29">
        <f>ROUND(SUM($AV$52:$AW$52),2)</f>
        <v>0</v>
      </c>
      <c r="AU52" s="30">
        <f>'SO 01 - Rekonstrukce VN'!$P$90</f>
        <v>0</v>
      </c>
      <c r="AV52" s="29">
        <f>'SO 01 - Rekonstrukce VN'!$J$30</f>
        <v>0</v>
      </c>
      <c r="AW52" s="29">
        <f>'SO 01 - Rekonstrukce VN'!$J$31</f>
        <v>0</v>
      </c>
      <c r="AX52" s="29">
        <f>'SO 01 - Rekonstrukce VN'!$J$32</f>
        <v>0</v>
      </c>
      <c r="AY52" s="29">
        <f>'SO 01 - Rekonstrukce VN'!$J$33</f>
        <v>0</v>
      </c>
      <c r="AZ52" s="29">
        <f>'SO 01 - Rekonstrukce VN'!$F$30</f>
        <v>0</v>
      </c>
      <c r="BA52" s="29">
        <f>'SO 01 - Rekonstrukce VN'!$F$31</f>
        <v>0</v>
      </c>
      <c r="BB52" s="29">
        <f>'SO 01 - Rekonstrukce VN'!$F$32</f>
        <v>0</v>
      </c>
      <c r="BC52" s="29">
        <f>'SO 01 - Rekonstrukce VN'!$F$33</f>
        <v>0</v>
      </c>
      <c r="BD52" s="31">
        <f>'SO 01 - Rekonstrukce VN'!$F$34</f>
        <v>0</v>
      </c>
      <c r="BT52" s="26" t="s">
        <v>22</v>
      </c>
      <c r="BV52" s="26" t="s">
        <v>74</v>
      </c>
      <c r="BW52" s="26" t="s">
        <v>79</v>
      </c>
      <c r="BX52" s="26" t="s">
        <v>5</v>
      </c>
      <c r="CM52" s="26" t="s">
        <v>80</v>
      </c>
    </row>
    <row r="53" spans="1:91" s="26" customFormat="1" ht="28.15" customHeight="1">
      <c r="A53" s="229" t="s">
        <v>742</v>
      </c>
      <c r="B53" s="230"/>
      <c r="C53" s="231"/>
      <c r="D53" s="232" t="s">
        <v>81</v>
      </c>
      <c r="E53" s="233"/>
      <c r="F53" s="233"/>
      <c r="G53" s="233"/>
      <c r="H53" s="233"/>
      <c r="I53" s="231"/>
      <c r="J53" s="232" t="s">
        <v>82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4">
        <f>'SO 02 - VN 1'!$J$27</f>
        <v>0</v>
      </c>
      <c r="AH53" s="235"/>
      <c r="AI53" s="235"/>
      <c r="AJ53" s="235"/>
      <c r="AK53" s="235"/>
      <c r="AL53" s="235"/>
      <c r="AM53" s="235"/>
      <c r="AN53" s="234">
        <f>ROUND(SUM($AG$53,$AT$53),2)</f>
        <v>0</v>
      </c>
      <c r="AO53" s="235"/>
      <c r="AP53" s="235"/>
      <c r="AQ53" s="236" t="s">
        <v>78</v>
      </c>
      <c r="AR53" s="27"/>
      <c r="AS53" s="28">
        <v>0</v>
      </c>
      <c r="AT53" s="29">
        <f>ROUND(SUM($AV$53:$AW$53),2)</f>
        <v>0</v>
      </c>
      <c r="AU53" s="30">
        <f>'SO 02 - VN 1'!$P$88</f>
        <v>0</v>
      </c>
      <c r="AV53" s="29">
        <f>'SO 02 - VN 1'!$J$30</f>
        <v>0</v>
      </c>
      <c r="AW53" s="29">
        <f>'SO 02 - VN 1'!$J$31</f>
        <v>0</v>
      </c>
      <c r="AX53" s="29">
        <f>'SO 02 - VN 1'!$J$32</f>
        <v>0</v>
      </c>
      <c r="AY53" s="29">
        <f>'SO 02 - VN 1'!$J$33</f>
        <v>0</v>
      </c>
      <c r="AZ53" s="29">
        <f>'SO 02 - VN 1'!$F$30</f>
        <v>0</v>
      </c>
      <c r="BA53" s="29">
        <f>'SO 02 - VN 1'!$F$31</f>
        <v>0</v>
      </c>
      <c r="BB53" s="29">
        <f>'SO 02 - VN 1'!$F$32</f>
        <v>0</v>
      </c>
      <c r="BC53" s="29">
        <f>'SO 02 - VN 1'!$F$33</f>
        <v>0</v>
      </c>
      <c r="BD53" s="31">
        <f>'SO 02 - VN 1'!$F$34</f>
        <v>0</v>
      </c>
      <c r="BT53" s="26" t="s">
        <v>22</v>
      </c>
      <c r="BV53" s="26" t="s">
        <v>74</v>
      </c>
      <c r="BW53" s="26" t="s">
        <v>83</v>
      </c>
      <c r="BX53" s="26" t="s">
        <v>5</v>
      </c>
      <c r="CM53" s="26" t="s">
        <v>80</v>
      </c>
    </row>
    <row r="54" spans="1:91" s="26" customFormat="1" ht="28.15" customHeight="1">
      <c r="A54" s="229" t="s">
        <v>742</v>
      </c>
      <c r="B54" s="230"/>
      <c r="C54" s="231"/>
      <c r="D54" s="232" t="s">
        <v>84</v>
      </c>
      <c r="E54" s="233"/>
      <c r="F54" s="233"/>
      <c r="G54" s="233"/>
      <c r="H54" s="233"/>
      <c r="I54" s="231"/>
      <c r="J54" s="232" t="s">
        <v>85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4">
        <f>'SO 03 - VN 2'!$J$27</f>
        <v>0</v>
      </c>
      <c r="AH54" s="235"/>
      <c r="AI54" s="235"/>
      <c r="AJ54" s="235"/>
      <c r="AK54" s="235"/>
      <c r="AL54" s="235"/>
      <c r="AM54" s="235"/>
      <c r="AN54" s="234">
        <f>ROUND(SUM($AG$54,$AT$54),2)</f>
        <v>0</v>
      </c>
      <c r="AO54" s="235"/>
      <c r="AP54" s="235"/>
      <c r="AQ54" s="236" t="s">
        <v>78</v>
      </c>
      <c r="AR54" s="27"/>
      <c r="AS54" s="28">
        <v>0</v>
      </c>
      <c r="AT54" s="29">
        <f>ROUND(SUM($AV$54:$AW$54),2)</f>
        <v>0</v>
      </c>
      <c r="AU54" s="30">
        <f>'SO 03 - VN 2'!$P$88</f>
        <v>0</v>
      </c>
      <c r="AV54" s="29">
        <f>'SO 03 - VN 2'!$J$30</f>
        <v>0</v>
      </c>
      <c r="AW54" s="29">
        <f>'SO 03 - VN 2'!$J$31</f>
        <v>0</v>
      </c>
      <c r="AX54" s="29">
        <f>'SO 03 - VN 2'!$J$32</f>
        <v>0</v>
      </c>
      <c r="AY54" s="29">
        <f>'SO 03 - VN 2'!$J$33</f>
        <v>0</v>
      </c>
      <c r="AZ54" s="29">
        <f>'SO 03 - VN 2'!$F$30</f>
        <v>0</v>
      </c>
      <c r="BA54" s="29">
        <f>'SO 03 - VN 2'!$F$31</f>
        <v>0</v>
      </c>
      <c r="BB54" s="29">
        <f>'SO 03 - VN 2'!$F$32</f>
        <v>0</v>
      </c>
      <c r="BC54" s="29">
        <f>'SO 03 - VN 2'!$F$33</f>
        <v>0</v>
      </c>
      <c r="BD54" s="31">
        <f>'SO 03 - VN 2'!$F$34</f>
        <v>0</v>
      </c>
      <c r="BT54" s="26" t="s">
        <v>22</v>
      </c>
      <c r="BV54" s="26" t="s">
        <v>74</v>
      </c>
      <c r="BW54" s="26" t="s">
        <v>86</v>
      </c>
      <c r="BX54" s="26" t="s">
        <v>5</v>
      </c>
      <c r="CM54" s="26" t="s">
        <v>80</v>
      </c>
    </row>
    <row r="55" spans="1:91" s="26" customFormat="1" ht="28.15" customHeight="1">
      <c r="A55" s="229" t="s">
        <v>742</v>
      </c>
      <c r="B55" s="230"/>
      <c r="C55" s="231"/>
      <c r="D55" s="232" t="s">
        <v>87</v>
      </c>
      <c r="E55" s="233"/>
      <c r="F55" s="233"/>
      <c r="G55" s="233"/>
      <c r="H55" s="233"/>
      <c r="I55" s="231"/>
      <c r="J55" s="232" t="s">
        <v>88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4">
        <f>'SO 04 - Tůně,koryto'!$J$27</f>
        <v>0</v>
      </c>
      <c r="AH55" s="235"/>
      <c r="AI55" s="235"/>
      <c r="AJ55" s="235"/>
      <c r="AK55" s="235"/>
      <c r="AL55" s="235"/>
      <c r="AM55" s="235"/>
      <c r="AN55" s="234">
        <f>ROUND(SUM($AG$55,$AT$55),2)</f>
        <v>0</v>
      </c>
      <c r="AO55" s="235"/>
      <c r="AP55" s="235"/>
      <c r="AQ55" s="236" t="s">
        <v>78</v>
      </c>
      <c r="AR55" s="27"/>
      <c r="AS55" s="32">
        <v>0</v>
      </c>
      <c r="AT55" s="33">
        <f>ROUND(SUM($AV$55:$AW$55),2)</f>
        <v>0</v>
      </c>
      <c r="AU55" s="34">
        <f>'SO 04 - Tůně,koryto'!$P$78</f>
        <v>0</v>
      </c>
      <c r="AV55" s="33">
        <f>'SO 04 - Tůně,koryto'!$J$30</f>
        <v>0</v>
      </c>
      <c r="AW55" s="33">
        <f>'SO 04 - Tůně,koryto'!$J$31</f>
        <v>0</v>
      </c>
      <c r="AX55" s="33">
        <f>'SO 04 - Tůně,koryto'!$J$32</f>
        <v>0</v>
      </c>
      <c r="AY55" s="33">
        <f>'SO 04 - Tůně,koryto'!$J$33</f>
        <v>0</v>
      </c>
      <c r="AZ55" s="33">
        <f>'SO 04 - Tůně,koryto'!$F$30</f>
        <v>0</v>
      </c>
      <c r="BA55" s="33">
        <f>'SO 04 - Tůně,koryto'!$F$31</f>
        <v>0</v>
      </c>
      <c r="BB55" s="33">
        <f>'SO 04 - Tůně,koryto'!$F$32</f>
        <v>0</v>
      </c>
      <c r="BC55" s="33">
        <f>'SO 04 - Tůně,koryto'!$F$33</f>
        <v>0</v>
      </c>
      <c r="BD55" s="35">
        <f>'SO 04 - Tůně,koryto'!$F$34</f>
        <v>0</v>
      </c>
      <c r="BT55" s="26" t="s">
        <v>22</v>
      </c>
      <c r="BV55" s="26" t="s">
        <v>74</v>
      </c>
      <c r="BW55" s="26" t="s">
        <v>89</v>
      </c>
      <c r="BX55" s="26" t="s">
        <v>5</v>
      </c>
      <c r="CM55" s="26" t="s">
        <v>80</v>
      </c>
    </row>
    <row r="56" spans="1:44" s="6" customFormat="1" ht="30.6" customHeight="1">
      <c r="A56" s="186"/>
      <c r="B56" s="187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0"/>
    </row>
    <row r="57" spans="1:44" s="6" customFormat="1" ht="7.9" customHeight="1">
      <c r="A57" s="186"/>
      <c r="B57" s="21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10"/>
    </row>
  </sheetData>
  <sheetProtection password="A6CF" sheet="1" objects="1" scenarios="1" selectLockedCells="1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C49:G49"/>
    <mergeCell ref="I49:AF49"/>
    <mergeCell ref="AG49:AM49"/>
    <mergeCell ref="AN49:AP49"/>
    <mergeCell ref="AN52:AP52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Rekonstrukce VN'!C2" tooltip="SO 01 - Rekonstrukce VN" display="/"/>
    <hyperlink ref="A53" location="'SO 02 - VN 1'!C2" tooltip="SO 02 - VN 1" display="/"/>
    <hyperlink ref="A54" location="'SO 03 - VN 2'!C2" tooltip="SO 03 - VN 2" display="/"/>
    <hyperlink ref="A55" location="'SO 04 - Tůně,koryto'!C2" tooltip="SO 04 - Tůně,koryto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8"/>
  <sheetViews>
    <sheetView showGridLines="0" workbookViewId="0" topLeftCell="A1">
      <pane ySplit="1" topLeftCell="A77" activePane="bottomLeft" state="frozen"/>
      <selection pane="bottomLeft" activeCell="I93" sqref="I93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9" customHeight="1">
      <c r="A1" s="5"/>
      <c r="B1" s="72"/>
      <c r="C1" s="72"/>
      <c r="D1" s="71" t="s">
        <v>1</v>
      </c>
      <c r="E1" s="72"/>
      <c r="F1" s="73" t="s">
        <v>743</v>
      </c>
      <c r="G1" s="161" t="s">
        <v>744</v>
      </c>
      <c r="H1" s="161"/>
      <c r="I1" s="72"/>
      <c r="J1" s="73" t="s">
        <v>745</v>
      </c>
      <c r="K1" s="71" t="s">
        <v>90</v>
      </c>
      <c r="L1" s="73" t="s">
        <v>746</v>
      </c>
      <c r="M1" s="73"/>
      <c r="N1" s="73"/>
      <c r="O1" s="73"/>
      <c r="P1" s="73"/>
      <c r="Q1" s="73"/>
      <c r="R1" s="73"/>
      <c r="S1" s="73"/>
      <c r="T1" s="73"/>
      <c r="U1" s="70"/>
      <c r="V1" s="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6" s="2" customFormat="1" ht="37.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0" t="s">
        <v>6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2" t="s">
        <v>79</v>
      </c>
    </row>
    <row r="3" spans="1:46" s="2" customFormat="1" ht="7.9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/>
      <c r="AT3" s="2" t="s">
        <v>80</v>
      </c>
    </row>
    <row r="4" spans="1:46" s="2" customFormat="1" ht="37.9" customHeight="1">
      <c r="A4" s="170"/>
      <c r="B4" s="174"/>
      <c r="C4" s="170"/>
      <c r="D4" s="175" t="s">
        <v>91</v>
      </c>
      <c r="E4" s="170"/>
      <c r="F4" s="170"/>
      <c r="G4" s="170"/>
      <c r="H4" s="170"/>
      <c r="I4" s="170"/>
      <c r="J4" s="170"/>
      <c r="K4" s="176"/>
      <c r="M4" s="7" t="s">
        <v>11</v>
      </c>
      <c r="AT4" s="2" t="s">
        <v>4</v>
      </c>
    </row>
    <row r="5" spans="1:11" s="2" customFormat="1" ht="7.9" customHeight="1">
      <c r="A5" s="170"/>
      <c r="B5" s="174"/>
      <c r="C5" s="170"/>
      <c r="D5" s="170"/>
      <c r="E5" s="170"/>
      <c r="F5" s="170"/>
      <c r="G5" s="170"/>
      <c r="H5" s="170"/>
      <c r="I5" s="170"/>
      <c r="J5" s="170"/>
      <c r="K5" s="176"/>
    </row>
    <row r="6" spans="1:11" s="2" customFormat="1" ht="13.9" customHeight="1">
      <c r="A6" s="170"/>
      <c r="B6" s="174"/>
      <c r="C6" s="170"/>
      <c r="D6" s="182" t="s">
        <v>17</v>
      </c>
      <c r="E6" s="170"/>
      <c r="F6" s="170"/>
      <c r="G6" s="170"/>
      <c r="H6" s="170"/>
      <c r="I6" s="170"/>
      <c r="J6" s="170"/>
      <c r="K6" s="176"/>
    </row>
    <row r="7" spans="1:11" s="2" customFormat="1" ht="13.9" customHeight="1">
      <c r="A7" s="170"/>
      <c r="B7" s="174"/>
      <c r="C7" s="170"/>
      <c r="D7" s="170"/>
      <c r="E7" s="242" t="str">
        <f>'Rekapitulace stavby'!$K$6</f>
        <v>Vodní nádrže Na cvičáku</v>
      </c>
      <c r="F7" s="179"/>
      <c r="G7" s="179"/>
      <c r="H7" s="179"/>
      <c r="I7" s="170"/>
      <c r="J7" s="170"/>
      <c r="K7" s="176"/>
    </row>
    <row r="8" spans="1:11" s="6" customFormat="1" ht="13.9" customHeight="1">
      <c r="A8" s="186"/>
      <c r="B8" s="243"/>
      <c r="C8" s="186"/>
      <c r="D8" s="182" t="s">
        <v>92</v>
      </c>
      <c r="E8" s="186"/>
      <c r="F8" s="186"/>
      <c r="G8" s="186"/>
      <c r="H8" s="186"/>
      <c r="I8" s="186"/>
      <c r="J8" s="186"/>
      <c r="K8" s="244"/>
    </row>
    <row r="9" spans="1:11" s="6" customFormat="1" ht="37.9" customHeight="1">
      <c r="A9" s="186"/>
      <c r="B9" s="243"/>
      <c r="C9" s="186"/>
      <c r="D9" s="186"/>
      <c r="E9" s="218" t="s">
        <v>93</v>
      </c>
      <c r="F9" s="194"/>
      <c r="G9" s="194"/>
      <c r="H9" s="194"/>
      <c r="I9" s="186"/>
      <c r="J9" s="186"/>
      <c r="K9" s="244"/>
    </row>
    <row r="10" spans="1:11" s="6" customFormat="1" ht="12.6" customHeight="1">
      <c r="A10" s="186"/>
      <c r="B10" s="243"/>
      <c r="C10" s="186"/>
      <c r="D10" s="186"/>
      <c r="E10" s="186"/>
      <c r="F10" s="186"/>
      <c r="G10" s="186"/>
      <c r="H10" s="186"/>
      <c r="I10" s="186"/>
      <c r="J10" s="186"/>
      <c r="K10" s="244"/>
    </row>
    <row r="11" spans="1:11" s="6" customFormat="1" ht="15" customHeight="1">
      <c r="A11" s="186"/>
      <c r="B11" s="243"/>
      <c r="C11" s="186"/>
      <c r="D11" s="182" t="s">
        <v>20</v>
      </c>
      <c r="E11" s="186"/>
      <c r="F11" s="183"/>
      <c r="G11" s="186"/>
      <c r="H11" s="186"/>
      <c r="I11" s="182" t="s">
        <v>21</v>
      </c>
      <c r="J11" s="183"/>
      <c r="K11" s="244"/>
    </row>
    <row r="12" spans="1:11" s="6" customFormat="1" ht="15" customHeight="1">
      <c r="A12" s="186"/>
      <c r="B12" s="243"/>
      <c r="C12" s="186"/>
      <c r="D12" s="182" t="s">
        <v>23</v>
      </c>
      <c r="E12" s="186"/>
      <c r="F12" s="183" t="s">
        <v>24</v>
      </c>
      <c r="G12" s="186"/>
      <c r="H12" s="186"/>
      <c r="I12" s="182" t="s">
        <v>25</v>
      </c>
      <c r="J12" s="245">
        <f>'Rekapitulace stavby'!$AN$8</f>
        <v>42480</v>
      </c>
      <c r="K12" s="244"/>
    </row>
    <row r="13" spans="1:11" s="6" customFormat="1" ht="11.45" customHeight="1">
      <c r="A13" s="186"/>
      <c r="B13" s="243"/>
      <c r="C13" s="186"/>
      <c r="D13" s="186"/>
      <c r="E13" s="186"/>
      <c r="F13" s="186"/>
      <c r="G13" s="186"/>
      <c r="H13" s="186"/>
      <c r="I13" s="186"/>
      <c r="J13" s="186"/>
      <c r="K13" s="244"/>
    </row>
    <row r="14" spans="1:11" s="6" customFormat="1" ht="15" customHeight="1">
      <c r="A14" s="186"/>
      <c r="B14" s="243"/>
      <c r="C14" s="186"/>
      <c r="D14" s="182" t="s">
        <v>28</v>
      </c>
      <c r="E14" s="186"/>
      <c r="F14" s="186"/>
      <c r="G14" s="186"/>
      <c r="H14" s="186"/>
      <c r="I14" s="182" t="s">
        <v>29</v>
      </c>
      <c r="J14" s="183"/>
      <c r="K14" s="244"/>
    </row>
    <row r="15" spans="1:11" s="6" customFormat="1" ht="18.6" customHeight="1">
      <c r="A15" s="186"/>
      <c r="B15" s="243"/>
      <c r="C15" s="186"/>
      <c r="D15" s="186"/>
      <c r="E15" s="183" t="s">
        <v>30</v>
      </c>
      <c r="F15" s="186"/>
      <c r="G15" s="186"/>
      <c r="H15" s="186"/>
      <c r="I15" s="182" t="s">
        <v>31</v>
      </c>
      <c r="J15" s="183"/>
      <c r="K15" s="244"/>
    </row>
    <row r="16" spans="1:11" s="6" customFormat="1" ht="7.9" customHeight="1">
      <c r="A16" s="186"/>
      <c r="B16" s="243"/>
      <c r="C16" s="186"/>
      <c r="D16" s="186"/>
      <c r="E16" s="186"/>
      <c r="F16" s="186"/>
      <c r="G16" s="186"/>
      <c r="H16" s="186"/>
      <c r="I16" s="186"/>
      <c r="J16" s="186"/>
      <c r="K16" s="244"/>
    </row>
    <row r="17" spans="1:11" s="6" customFormat="1" ht="15" customHeight="1">
      <c r="A17" s="186"/>
      <c r="B17" s="243"/>
      <c r="C17" s="186"/>
      <c r="D17" s="182" t="s">
        <v>32</v>
      </c>
      <c r="E17" s="186"/>
      <c r="F17" s="186"/>
      <c r="G17" s="186"/>
      <c r="H17" s="186"/>
      <c r="I17" s="182" t="s">
        <v>29</v>
      </c>
      <c r="J17" s="183" t="str">
        <f>IF('Rekapitulace stavby'!$AN$13="Vyplň údaj","",IF('Rekapitulace stavby'!$AN$13="","",'Rekapitulace stavby'!$AN$13))</f>
        <v/>
      </c>
      <c r="K17" s="244"/>
    </row>
    <row r="18" spans="1:11" s="6" customFormat="1" ht="18.6" customHeight="1">
      <c r="A18" s="186"/>
      <c r="B18" s="243"/>
      <c r="C18" s="186"/>
      <c r="D18" s="186"/>
      <c r="E18" s="183" t="str">
        <f>IF('Rekapitulace stavby'!$E$14="Vyplň údaj","",IF('Rekapitulace stavby'!$E$14="","",'Rekapitulace stavby'!$E$14))</f>
        <v/>
      </c>
      <c r="F18" s="186"/>
      <c r="G18" s="186"/>
      <c r="H18" s="186"/>
      <c r="I18" s="182" t="s">
        <v>31</v>
      </c>
      <c r="J18" s="183" t="str">
        <f>IF('Rekapitulace stavby'!$AN$14="Vyplň údaj","",IF('Rekapitulace stavby'!$AN$14="","",'Rekapitulace stavby'!$AN$14))</f>
        <v/>
      </c>
      <c r="K18" s="244"/>
    </row>
    <row r="19" spans="1:11" s="6" customFormat="1" ht="7.9" customHeight="1">
      <c r="A19" s="186"/>
      <c r="B19" s="243"/>
      <c r="C19" s="186"/>
      <c r="D19" s="186"/>
      <c r="E19" s="186"/>
      <c r="F19" s="186"/>
      <c r="G19" s="186"/>
      <c r="H19" s="186"/>
      <c r="I19" s="186"/>
      <c r="J19" s="186"/>
      <c r="K19" s="244"/>
    </row>
    <row r="20" spans="1:11" s="6" customFormat="1" ht="15" customHeight="1">
      <c r="A20" s="186"/>
      <c r="B20" s="243"/>
      <c r="C20" s="186"/>
      <c r="D20" s="182" t="s">
        <v>34</v>
      </c>
      <c r="E20" s="186"/>
      <c r="F20" s="186"/>
      <c r="G20" s="186"/>
      <c r="H20" s="186"/>
      <c r="I20" s="182" t="s">
        <v>29</v>
      </c>
      <c r="J20" s="183"/>
      <c r="K20" s="244"/>
    </row>
    <row r="21" spans="1:11" s="6" customFormat="1" ht="18.6" customHeight="1">
      <c r="A21" s="186"/>
      <c r="B21" s="243"/>
      <c r="C21" s="186"/>
      <c r="D21" s="186"/>
      <c r="E21" s="183" t="s">
        <v>35</v>
      </c>
      <c r="F21" s="186"/>
      <c r="G21" s="186"/>
      <c r="H21" s="186"/>
      <c r="I21" s="182" t="s">
        <v>31</v>
      </c>
      <c r="J21" s="183"/>
      <c r="K21" s="244"/>
    </row>
    <row r="22" spans="1:11" s="6" customFormat="1" ht="7.9" customHeight="1">
      <c r="A22" s="186"/>
      <c r="B22" s="243"/>
      <c r="C22" s="186"/>
      <c r="D22" s="186"/>
      <c r="E22" s="186"/>
      <c r="F22" s="186"/>
      <c r="G22" s="186"/>
      <c r="H22" s="186"/>
      <c r="I22" s="186"/>
      <c r="J22" s="186"/>
      <c r="K22" s="244"/>
    </row>
    <row r="23" spans="1:11" s="6" customFormat="1" ht="15" customHeight="1">
      <c r="A23" s="186"/>
      <c r="B23" s="243"/>
      <c r="C23" s="186"/>
      <c r="D23" s="182" t="s">
        <v>37</v>
      </c>
      <c r="E23" s="186"/>
      <c r="F23" s="186"/>
      <c r="G23" s="186"/>
      <c r="H23" s="186"/>
      <c r="I23" s="186"/>
      <c r="J23" s="186"/>
      <c r="K23" s="244"/>
    </row>
    <row r="24" spans="1:11" s="37" customFormat="1" ht="13.9" customHeight="1">
      <c r="A24" s="246"/>
      <c r="B24" s="247"/>
      <c r="C24" s="246"/>
      <c r="D24" s="246"/>
      <c r="E24" s="184"/>
      <c r="F24" s="248"/>
      <c r="G24" s="248"/>
      <c r="H24" s="248"/>
      <c r="I24" s="246"/>
      <c r="J24" s="246"/>
      <c r="K24" s="249"/>
    </row>
    <row r="25" spans="1:11" s="6" customFormat="1" ht="7.9" customHeight="1">
      <c r="A25" s="186"/>
      <c r="B25" s="243"/>
      <c r="C25" s="186"/>
      <c r="D25" s="186"/>
      <c r="E25" s="186"/>
      <c r="F25" s="186"/>
      <c r="G25" s="186"/>
      <c r="H25" s="186"/>
      <c r="I25" s="186"/>
      <c r="J25" s="186"/>
      <c r="K25" s="244"/>
    </row>
    <row r="26" spans="1:11" s="6" customFormat="1" ht="7.9" customHeight="1">
      <c r="A26" s="186"/>
      <c r="B26" s="243"/>
      <c r="C26" s="186"/>
      <c r="D26" s="250"/>
      <c r="E26" s="250"/>
      <c r="F26" s="250"/>
      <c r="G26" s="250"/>
      <c r="H26" s="250"/>
      <c r="I26" s="250"/>
      <c r="J26" s="250"/>
      <c r="K26" s="251"/>
    </row>
    <row r="27" spans="1:11" s="6" customFormat="1" ht="26.45" customHeight="1">
      <c r="A27" s="186"/>
      <c r="B27" s="243"/>
      <c r="C27" s="186"/>
      <c r="D27" s="252" t="s">
        <v>38</v>
      </c>
      <c r="E27" s="186"/>
      <c r="F27" s="186"/>
      <c r="G27" s="186"/>
      <c r="H27" s="186"/>
      <c r="I27" s="186"/>
      <c r="J27" s="253">
        <f>ROUND($J$90,2)</f>
        <v>0</v>
      </c>
      <c r="K27" s="244"/>
    </row>
    <row r="28" spans="1:11" s="6" customFormat="1" ht="7.9" customHeight="1">
      <c r="A28" s="186"/>
      <c r="B28" s="243"/>
      <c r="C28" s="186"/>
      <c r="D28" s="250"/>
      <c r="E28" s="250"/>
      <c r="F28" s="250"/>
      <c r="G28" s="250"/>
      <c r="H28" s="250"/>
      <c r="I28" s="250"/>
      <c r="J28" s="250"/>
      <c r="K28" s="251"/>
    </row>
    <row r="29" spans="1:11" s="6" customFormat="1" ht="15" customHeight="1">
      <c r="A29" s="186"/>
      <c r="B29" s="243"/>
      <c r="C29" s="186"/>
      <c r="D29" s="186"/>
      <c r="E29" s="186"/>
      <c r="F29" s="254" t="s">
        <v>40</v>
      </c>
      <c r="G29" s="186"/>
      <c r="H29" s="186"/>
      <c r="I29" s="254" t="s">
        <v>39</v>
      </c>
      <c r="J29" s="254" t="s">
        <v>41</v>
      </c>
      <c r="K29" s="244"/>
    </row>
    <row r="30" spans="1:11" s="6" customFormat="1" ht="15" customHeight="1">
      <c r="A30" s="186"/>
      <c r="B30" s="243"/>
      <c r="C30" s="186"/>
      <c r="D30" s="196" t="s">
        <v>42</v>
      </c>
      <c r="E30" s="196" t="s">
        <v>43</v>
      </c>
      <c r="F30" s="255">
        <f>ROUND(SUM($BE$90:$BE$317),2)</f>
        <v>0</v>
      </c>
      <c r="G30" s="186"/>
      <c r="H30" s="186"/>
      <c r="I30" s="256">
        <v>0.21</v>
      </c>
      <c r="J30" s="255">
        <f>ROUND(SUM($BE$90:$BE$317)*$I$30,2)</f>
        <v>0</v>
      </c>
      <c r="K30" s="244"/>
    </row>
    <row r="31" spans="1:11" s="6" customFormat="1" ht="15" customHeight="1">
      <c r="A31" s="186"/>
      <c r="B31" s="243"/>
      <c r="C31" s="186"/>
      <c r="D31" s="186"/>
      <c r="E31" s="196" t="s">
        <v>44</v>
      </c>
      <c r="F31" s="255">
        <f>ROUND(SUM($BF$90:$BF$317),2)</f>
        <v>0</v>
      </c>
      <c r="G31" s="186"/>
      <c r="H31" s="186"/>
      <c r="I31" s="256">
        <v>0.15</v>
      </c>
      <c r="J31" s="255">
        <f>ROUND(SUM($BF$90:$BF$317)*$I$31,2)</f>
        <v>0</v>
      </c>
      <c r="K31" s="244"/>
    </row>
    <row r="32" spans="1:11" s="6" customFormat="1" ht="15" customHeight="1" hidden="1">
      <c r="A32" s="186"/>
      <c r="B32" s="243"/>
      <c r="C32" s="186"/>
      <c r="D32" s="186"/>
      <c r="E32" s="196" t="s">
        <v>45</v>
      </c>
      <c r="F32" s="255">
        <f>ROUND(SUM($BG$90:$BG$317),2)</f>
        <v>0</v>
      </c>
      <c r="G32" s="186"/>
      <c r="H32" s="186"/>
      <c r="I32" s="256">
        <v>0.21</v>
      </c>
      <c r="J32" s="255">
        <v>0</v>
      </c>
      <c r="K32" s="244"/>
    </row>
    <row r="33" spans="1:11" s="6" customFormat="1" ht="15" customHeight="1" hidden="1">
      <c r="A33" s="186"/>
      <c r="B33" s="243"/>
      <c r="C33" s="186"/>
      <c r="D33" s="186"/>
      <c r="E33" s="196" t="s">
        <v>46</v>
      </c>
      <c r="F33" s="255">
        <f>ROUND(SUM($BH$90:$BH$317),2)</f>
        <v>0</v>
      </c>
      <c r="G33" s="186"/>
      <c r="H33" s="186"/>
      <c r="I33" s="256">
        <v>0.15</v>
      </c>
      <c r="J33" s="255">
        <v>0</v>
      </c>
      <c r="K33" s="244"/>
    </row>
    <row r="34" spans="1:11" s="6" customFormat="1" ht="15" customHeight="1" hidden="1">
      <c r="A34" s="186"/>
      <c r="B34" s="243"/>
      <c r="C34" s="186"/>
      <c r="D34" s="186"/>
      <c r="E34" s="196" t="s">
        <v>47</v>
      </c>
      <c r="F34" s="255">
        <f>ROUND(SUM($BI$90:$BI$317),2)</f>
        <v>0</v>
      </c>
      <c r="G34" s="186"/>
      <c r="H34" s="186"/>
      <c r="I34" s="256">
        <v>0</v>
      </c>
      <c r="J34" s="255">
        <v>0</v>
      </c>
      <c r="K34" s="244"/>
    </row>
    <row r="35" spans="1:11" s="6" customFormat="1" ht="7.9" customHeight="1">
      <c r="A35" s="186"/>
      <c r="B35" s="243"/>
      <c r="C35" s="186"/>
      <c r="D35" s="186"/>
      <c r="E35" s="186"/>
      <c r="F35" s="186"/>
      <c r="G35" s="186"/>
      <c r="H35" s="186"/>
      <c r="I35" s="186"/>
      <c r="J35" s="186"/>
      <c r="K35" s="244"/>
    </row>
    <row r="36" spans="1:11" s="6" customFormat="1" ht="26.45" customHeight="1">
      <c r="A36" s="186"/>
      <c r="B36" s="243"/>
      <c r="C36" s="257"/>
      <c r="D36" s="202" t="s">
        <v>48</v>
      </c>
      <c r="E36" s="258"/>
      <c r="F36" s="258"/>
      <c r="G36" s="259" t="s">
        <v>49</v>
      </c>
      <c r="H36" s="204" t="s">
        <v>50</v>
      </c>
      <c r="I36" s="258"/>
      <c r="J36" s="260">
        <f>ROUND(SUM($J$27:$J$34),2)</f>
        <v>0</v>
      </c>
      <c r="K36" s="261"/>
    </row>
    <row r="37" spans="1:11" s="6" customFormat="1" ht="15" customHeight="1">
      <c r="A37" s="186"/>
      <c r="B37" s="262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ht="12.6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2.6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2.6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s="6" customFormat="1" ht="7.9" customHeight="1">
      <c r="A41" s="186"/>
      <c r="B41" s="265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s="6" customFormat="1" ht="37.9" customHeight="1">
      <c r="A42" s="186"/>
      <c r="B42" s="243"/>
      <c r="C42" s="175" t="s">
        <v>94</v>
      </c>
      <c r="D42" s="186"/>
      <c r="E42" s="186"/>
      <c r="F42" s="186"/>
      <c r="G42" s="186"/>
      <c r="H42" s="186"/>
      <c r="I42" s="186"/>
      <c r="J42" s="186"/>
      <c r="K42" s="244"/>
    </row>
    <row r="43" spans="1:11" s="6" customFormat="1" ht="7.9" customHeight="1">
      <c r="A43" s="186"/>
      <c r="B43" s="243"/>
      <c r="C43" s="186"/>
      <c r="D43" s="186"/>
      <c r="E43" s="186"/>
      <c r="F43" s="186"/>
      <c r="G43" s="186"/>
      <c r="H43" s="186"/>
      <c r="I43" s="186"/>
      <c r="J43" s="186"/>
      <c r="K43" s="244"/>
    </row>
    <row r="44" spans="1:11" s="6" customFormat="1" ht="15" customHeight="1">
      <c r="A44" s="186"/>
      <c r="B44" s="243"/>
      <c r="C44" s="182" t="s">
        <v>17</v>
      </c>
      <c r="D44" s="186"/>
      <c r="E44" s="186"/>
      <c r="F44" s="186"/>
      <c r="G44" s="186"/>
      <c r="H44" s="186"/>
      <c r="I44" s="186"/>
      <c r="J44" s="186"/>
      <c r="K44" s="244"/>
    </row>
    <row r="45" spans="1:11" s="6" customFormat="1" ht="14.45" customHeight="1">
      <c r="A45" s="186"/>
      <c r="B45" s="243"/>
      <c r="C45" s="186"/>
      <c r="D45" s="186"/>
      <c r="E45" s="242" t="str">
        <f>$E$7</f>
        <v>Vodní nádrže Na cvičáku</v>
      </c>
      <c r="F45" s="194"/>
      <c r="G45" s="194"/>
      <c r="H45" s="194"/>
      <c r="I45" s="186"/>
      <c r="J45" s="186"/>
      <c r="K45" s="244"/>
    </row>
    <row r="46" spans="1:11" s="6" customFormat="1" ht="15" customHeight="1">
      <c r="A46" s="186"/>
      <c r="B46" s="243"/>
      <c r="C46" s="182" t="s">
        <v>92</v>
      </c>
      <c r="D46" s="186"/>
      <c r="E46" s="186"/>
      <c r="F46" s="186"/>
      <c r="G46" s="186"/>
      <c r="H46" s="186"/>
      <c r="I46" s="186"/>
      <c r="J46" s="186"/>
      <c r="K46" s="244"/>
    </row>
    <row r="47" spans="1:11" s="6" customFormat="1" ht="18" customHeight="1">
      <c r="A47" s="186"/>
      <c r="B47" s="243"/>
      <c r="C47" s="186"/>
      <c r="D47" s="186"/>
      <c r="E47" s="218" t="str">
        <f>$E$9</f>
        <v>SO 01 - Rekonstrukce VN</v>
      </c>
      <c r="F47" s="194"/>
      <c r="G47" s="194"/>
      <c r="H47" s="194"/>
      <c r="I47" s="186"/>
      <c r="J47" s="186"/>
      <c r="K47" s="244"/>
    </row>
    <row r="48" spans="1:11" s="6" customFormat="1" ht="7.9" customHeight="1">
      <c r="A48" s="186"/>
      <c r="B48" s="243"/>
      <c r="C48" s="186"/>
      <c r="D48" s="186"/>
      <c r="E48" s="186"/>
      <c r="F48" s="186"/>
      <c r="G48" s="186"/>
      <c r="H48" s="186"/>
      <c r="I48" s="186"/>
      <c r="J48" s="186"/>
      <c r="K48" s="244"/>
    </row>
    <row r="49" spans="1:11" s="6" customFormat="1" ht="18.6" customHeight="1">
      <c r="A49" s="186"/>
      <c r="B49" s="243"/>
      <c r="C49" s="182" t="s">
        <v>23</v>
      </c>
      <c r="D49" s="186"/>
      <c r="E49" s="186"/>
      <c r="F49" s="183" t="str">
        <f>$F$12</f>
        <v>Domažlice</v>
      </c>
      <c r="G49" s="186"/>
      <c r="H49" s="186"/>
      <c r="I49" s="182" t="s">
        <v>25</v>
      </c>
      <c r="J49" s="245">
        <f>IF($J$12="","",$J$12)</f>
        <v>42480</v>
      </c>
      <c r="K49" s="244"/>
    </row>
    <row r="50" spans="1:11" s="6" customFormat="1" ht="7.9" customHeight="1">
      <c r="A50" s="186"/>
      <c r="B50" s="243"/>
      <c r="C50" s="186"/>
      <c r="D50" s="186"/>
      <c r="E50" s="186"/>
      <c r="F50" s="186"/>
      <c r="G50" s="186"/>
      <c r="H50" s="186"/>
      <c r="I50" s="186"/>
      <c r="J50" s="186"/>
      <c r="K50" s="244"/>
    </row>
    <row r="51" spans="1:11" s="6" customFormat="1" ht="13.9" customHeight="1">
      <c r="A51" s="186"/>
      <c r="B51" s="243"/>
      <c r="C51" s="182" t="s">
        <v>28</v>
      </c>
      <c r="D51" s="186"/>
      <c r="E51" s="186"/>
      <c r="F51" s="183" t="str">
        <f>$E$15</f>
        <v>Město Domažlice</v>
      </c>
      <c r="G51" s="186"/>
      <c r="H51" s="186"/>
      <c r="I51" s="182" t="s">
        <v>34</v>
      </c>
      <c r="J51" s="183" t="str">
        <f>$E$21</f>
        <v>Ing.Antonín Kavan</v>
      </c>
      <c r="K51" s="244"/>
    </row>
    <row r="52" spans="1:11" s="6" customFormat="1" ht="15" customHeight="1">
      <c r="A52" s="186"/>
      <c r="B52" s="243"/>
      <c r="C52" s="182" t="s">
        <v>32</v>
      </c>
      <c r="D52" s="186"/>
      <c r="E52" s="186"/>
      <c r="F52" s="183" t="str">
        <f>IF($E$18="","",$E$18)</f>
        <v/>
      </c>
      <c r="G52" s="186"/>
      <c r="H52" s="186"/>
      <c r="I52" s="186"/>
      <c r="J52" s="186"/>
      <c r="K52" s="244"/>
    </row>
    <row r="53" spans="1:11" s="6" customFormat="1" ht="11.45" customHeight="1">
      <c r="A53" s="186"/>
      <c r="B53" s="243"/>
      <c r="C53" s="186"/>
      <c r="D53" s="186"/>
      <c r="E53" s="186"/>
      <c r="F53" s="186"/>
      <c r="G53" s="186"/>
      <c r="H53" s="186"/>
      <c r="I53" s="186"/>
      <c r="J53" s="186"/>
      <c r="K53" s="244"/>
    </row>
    <row r="54" spans="1:11" s="6" customFormat="1" ht="30" customHeight="1">
      <c r="A54" s="186"/>
      <c r="B54" s="243"/>
      <c r="C54" s="268" t="s">
        <v>95</v>
      </c>
      <c r="D54" s="257"/>
      <c r="E54" s="257"/>
      <c r="F54" s="257"/>
      <c r="G54" s="257"/>
      <c r="H54" s="257"/>
      <c r="I54" s="257"/>
      <c r="J54" s="269" t="s">
        <v>96</v>
      </c>
      <c r="K54" s="270"/>
    </row>
    <row r="55" spans="1:11" s="6" customFormat="1" ht="11.45" customHeight="1">
      <c r="A55" s="186"/>
      <c r="B55" s="243"/>
      <c r="C55" s="186"/>
      <c r="D55" s="186"/>
      <c r="E55" s="186"/>
      <c r="F55" s="186"/>
      <c r="G55" s="186"/>
      <c r="H55" s="186"/>
      <c r="I55" s="186"/>
      <c r="J55" s="186"/>
      <c r="K55" s="244"/>
    </row>
    <row r="56" spans="1:47" s="6" customFormat="1" ht="30" customHeight="1">
      <c r="A56" s="186"/>
      <c r="B56" s="243"/>
      <c r="C56" s="225" t="s">
        <v>97</v>
      </c>
      <c r="D56" s="186"/>
      <c r="E56" s="186"/>
      <c r="F56" s="186"/>
      <c r="G56" s="186"/>
      <c r="H56" s="186"/>
      <c r="I56" s="186"/>
      <c r="J56" s="253">
        <f>ROUND($J$90,2)</f>
        <v>0</v>
      </c>
      <c r="K56" s="244"/>
      <c r="AU56" s="6" t="s">
        <v>98</v>
      </c>
    </row>
    <row r="57" spans="1:11" s="25" customFormat="1" ht="25.9" customHeight="1">
      <c r="A57" s="271"/>
      <c r="B57" s="272"/>
      <c r="C57" s="271"/>
      <c r="D57" s="273" t="s">
        <v>99</v>
      </c>
      <c r="E57" s="273"/>
      <c r="F57" s="273"/>
      <c r="G57" s="273"/>
      <c r="H57" s="273"/>
      <c r="I57" s="273"/>
      <c r="J57" s="274">
        <f>ROUND($J$91,2)</f>
        <v>0</v>
      </c>
      <c r="K57" s="275"/>
    </row>
    <row r="58" spans="1:11" s="39" customFormat="1" ht="20.45" customHeight="1">
      <c r="A58" s="276"/>
      <c r="B58" s="277"/>
      <c r="C58" s="276"/>
      <c r="D58" s="278" t="s">
        <v>100</v>
      </c>
      <c r="E58" s="278"/>
      <c r="F58" s="278"/>
      <c r="G58" s="278"/>
      <c r="H58" s="278"/>
      <c r="I58" s="278"/>
      <c r="J58" s="279">
        <f>ROUND($J$92,2)</f>
        <v>0</v>
      </c>
      <c r="K58" s="280"/>
    </row>
    <row r="59" spans="1:11" s="39" customFormat="1" ht="20.45" customHeight="1">
      <c r="A59" s="276"/>
      <c r="B59" s="277"/>
      <c r="C59" s="276"/>
      <c r="D59" s="278" t="s">
        <v>101</v>
      </c>
      <c r="E59" s="278"/>
      <c r="F59" s="278"/>
      <c r="G59" s="278"/>
      <c r="H59" s="278"/>
      <c r="I59" s="278"/>
      <c r="J59" s="279">
        <f>ROUND($J$160,2)</f>
        <v>0</v>
      </c>
      <c r="K59" s="280"/>
    </row>
    <row r="60" spans="1:11" s="39" customFormat="1" ht="20.45" customHeight="1">
      <c r="A60" s="276"/>
      <c r="B60" s="277"/>
      <c r="C60" s="276"/>
      <c r="D60" s="278" t="s">
        <v>102</v>
      </c>
      <c r="E60" s="278"/>
      <c r="F60" s="278"/>
      <c r="G60" s="278"/>
      <c r="H60" s="278"/>
      <c r="I60" s="278"/>
      <c r="J60" s="279">
        <f>ROUND($J$173,2)</f>
        <v>0</v>
      </c>
      <c r="K60" s="280"/>
    </row>
    <row r="61" spans="1:11" s="39" customFormat="1" ht="20.45" customHeight="1">
      <c r="A61" s="276"/>
      <c r="B61" s="277"/>
      <c r="C61" s="276"/>
      <c r="D61" s="278" t="s">
        <v>103</v>
      </c>
      <c r="E61" s="278"/>
      <c r="F61" s="278"/>
      <c r="G61" s="278"/>
      <c r="H61" s="278"/>
      <c r="I61" s="278"/>
      <c r="J61" s="279">
        <f>ROUND($J$204,2)</f>
        <v>0</v>
      </c>
      <c r="K61" s="280"/>
    </row>
    <row r="62" spans="1:11" s="39" customFormat="1" ht="20.45" customHeight="1">
      <c r="A62" s="276"/>
      <c r="B62" s="277"/>
      <c r="C62" s="276"/>
      <c r="D62" s="278" t="s">
        <v>104</v>
      </c>
      <c r="E62" s="278"/>
      <c r="F62" s="278"/>
      <c r="G62" s="278"/>
      <c r="H62" s="278"/>
      <c r="I62" s="278"/>
      <c r="J62" s="279">
        <f>ROUND($J$247,2)</f>
        <v>0</v>
      </c>
      <c r="K62" s="280"/>
    </row>
    <row r="63" spans="1:11" s="39" customFormat="1" ht="20.45" customHeight="1">
      <c r="A63" s="276"/>
      <c r="B63" s="277"/>
      <c r="C63" s="276"/>
      <c r="D63" s="278" t="s">
        <v>105</v>
      </c>
      <c r="E63" s="278"/>
      <c r="F63" s="278"/>
      <c r="G63" s="278"/>
      <c r="H63" s="278"/>
      <c r="I63" s="278"/>
      <c r="J63" s="279">
        <f>ROUND($J$254,2)</f>
        <v>0</v>
      </c>
      <c r="K63" s="280"/>
    </row>
    <row r="64" spans="1:11" s="39" customFormat="1" ht="20.45" customHeight="1">
      <c r="A64" s="276"/>
      <c r="B64" s="277"/>
      <c r="C64" s="276"/>
      <c r="D64" s="278" t="s">
        <v>106</v>
      </c>
      <c r="E64" s="278"/>
      <c r="F64" s="278"/>
      <c r="G64" s="278"/>
      <c r="H64" s="278"/>
      <c r="I64" s="278"/>
      <c r="J64" s="279">
        <f>ROUND($J$260,2)</f>
        <v>0</v>
      </c>
      <c r="K64" s="280"/>
    </row>
    <row r="65" spans="1:11" s="39" customFormat="1" ht="20.45" customHeight="1">
      <c r="A65" s="276"/>
      <c r="B65" s="277"/>
      <c r="C65" s="276"/>
      <c r="D65" s="278" t="s">
        <v>107</v>
      </c>
      <c r="E65" s="278"/>
      <c r="F65" s="278"/>
      <c r="G65" s="278"/>
      <c r="H65" s="278"/>
      <c r="I65" s="278"/>
      <c r="J65" s="279">
        <f>ROUND($J$277,2)</f>
        <v>0</v>
      </c>
      <c r="K65" s="280"/>
    </row>
    <row r="66" spans="1:11" s="39" customFormat="1" ht="20.45" customHeight="1">
      <c r="A66" s="276"/>
      <c r="B66" s="277"/>
      <c r="C66" s="276"/>
      <c r="D66" s="278" t="s">
        <v>108</v>
      </c>
      <c r="E66" s="278"/>
      <c r="F66" s="278"/>
      <c r="G66" s="278"/>
      <c r="H66" s="278"/>
      <c r="I66" s="278"/>
      <c r="J66" s="279">
        <f>ROUND($J$283,2)</f>
        <v>0</v>
      </c>
      <c r="K66" s="280"/>
    </row>
    <row r="67" spans="1:11" s="25" customFormat="1" ht="25.9" customHeight="1">
      <c r="A67" s="271"/>
      <c r="B67" s="272"/>
      <c r="C67" s="271"/>
      <c r="D67" s="273" t="s">
        <v>109</v>
      </c>
      <c r="E67" s="273"/>
      <c r="F67" s="273"/>
      <c r="G67" s="273"/>
      <c r="H67" s="273"/>
      <c r="I67" s="273"/>
      <c r="J67" s="274">
        <f>ROUND($J$286,2)</f>
        <v>0</v>
      </c>
      <c r="K67" s="275"/>
    </row>
    <row r="68" spans="1:11" s="39" customFormat="1" ht="20.45" customHeight="1">
      <c r="A68" s="276"/>
      <c r="B68" s="277"/>
      <c r="C68" s="276"/>
      <c r="D68" s="278" t="s">
        <v>110</v>
      </c>
      <c r="E68" s="278"/>
      <c r="F68" s="278"/>
      <c r="G68" s="278"/>
      <c r="H68" s="278"/>
      <c r="I68" s="278"/>
      <c r="J68" s="279">
        <f>ROUND($J$287,2)</f>
        <v>0</v>
      </c>
      <c r="K68" s="280"/>
    </row>
    <row r="69" spans="1:11" s="39" customFormat="1" ht="20.45" customHeight="1">
      <c r="A69" s="276"/>
      <c r="B69" s="277"/>
      <c r="C69" s="276"/>
      <c r="D69" s="278" t="s">
        <v>111</v>
      </c>
      <c r="E69" s="278"/>
      <c r="F69" s="278"/>
      <c r="G69" s="278"/>
      <c r="H69" s="278"/>
      <c r="I69" s="278"/>
      <c r="J69" s="279">
        <f>ROUND($J$299,2)</f>
        <v>0</v>
      </c>
      <c r="K69" s="280"/>
    </row>
    <row r="70" spans="1:11" s="39" customFormat="1" ht="20.45" customHeight="1">
      <c r="A70" s="276"/>
      <c r="B70" s="277"/>
      <c r="C70" s="276"/>
      <c r="D70" s="278" t="s">
        <v>112</v>
      </c>
      <c r="E70" s="278"/>
      <c r="F70" s="278"/>
      <c r="G70" s="278"/>
      <c r="H70" s="278"/>
      <c r="I70" s="278"/>
      <c r="J70" s="279">
        <f>ROUND($J$314,2)</f>
        <v>0</v>
      </c>
      <c r="K70" s="280"/>
    </row>
    <row r="71" spans="1:11" s="6" customFormat="1" ht="22.9" customHeight="1">
      <c r="A71" s="186"/>
      <c r="B71" s="243"/>
      <c r="C71" s="186"/>
      <c r="D71" s="186"/>
      <c r="E71" s="186"/>
      <c r="F71" s="186"/>
      <c r="G71" s="186"/>
      <c r="H71" s="186"/>
      <c r="I71" s="186"/>
      <c r="J71" s="186"/>
      <c r="K71" s="244"/>
    </row>
    <row r="72" spans="1:11" s="6" customFormat="1" ht="7.9" customHeight="1">
      <c r="A72" s="186"/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1:11" ht="12.6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</row>
    <row r="74" spans="1:11" ht="12.6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</row>
    <row r="75" spans="1:11" ht="12.6" customHeight="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2" s="6" customFormat="1" ht="7.9" customHeight="1">
      <c r="A76" s="186"/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36"/>
    </row>
    <row r="77" spans="1:12" s="6" customFormat="1" ht="37.9" customHeight="1">
      <c r="A77" s="186"/>
      <c r="B77" s="243"/>
      <c r="C77" s="175" t="s">
        <v>113</v>
      </c>
      <c r="D77" s="186"/>
      <c r="E77" s="186"/>
      <c r="F77" s="186"/>
      <c r="G77" s="186"/>
      <c r="H77" s="186"/>
      <c r="I77" s="186"/>
      <c r="J77" s="186"/>
      <c r="K77" s="186"/>
      <c r="L77" s="36"/>
    </row>
    <row r="78" spans="1:12" s="6" customFormat="1" ht="7.9" customHeight="1">
      <c r="A78" s="186"/>
      <c r="B78" s="243"/>
      <c r="C78" s="186"/>
      <c r="D78" s="186"/>
      <c r="E78" s="186"/>
      <c r="F78" s="186"/>
      <c r="G78" s="186"/>
      <c r="H78" s="186"/>
      <c r="I78" s="186"/>
      <c r="J78" s="186"/>
      <c r="K78" s="186"/>
      <c r="L78" s="36"/>
    </row>
    <row r="79" spans="1:12" s="6" customFormat="1" ht="15" customHeight="1">
      <c r="A79" s="186"/>
      <c r="B79" s="243"/>
      <c r="C79" s="182" t="s">
        <v>17</v>
      </c>
      <c r="D79" s="186"/>
      <c r="E79" s="186"/>
      <c r="F79" s="186"/>
      <c r="G79" s="186"/>
      <c r="H79" s="186"/>
      <c r="I79" s="186"/>
      <c r="J79" s="186"/>
      <c r="K79" s="186"/>
      <c r="L79" s="36"/>
    </row>
    <row r="80" spans="1:12" s="6" customFormat="1" ht="14.45" customHeight="1">
      <c r="A80" s="186"/>
      <c r="B80" s="243"/>
      <c r="C80" s="186"/>
      <c r="D80" s="186"/>
      <c r="E80" s="242" t="str">
        <f>$E$7</f>
        <v>Vodní nádrže Na cvičáku</v>
      </c>
      <c r="F80" s="194"/>
      <c r="G80" s="194"/>
      <c r="H80" s="194"/>
      <c r="I80" s="186"/>
      <c r="J80" s="186"/>
      <c r="K80" s="186"/>
      <c r="L80" s="36"/>
    </row>
    <row r="81" spans="1:12" s="6" customFormat="1" ht="15" customHeight="1">
      <c r="A81" s="186"/>
      <c r="B81" s="243"/>
      <c r="C81" s="182" t="s">
        <v>92</v>
      </c>
      <c r="D81" s="186"/>
      <c r="E81" s="186"/>
      <c r="F81" s="186"/>
      <c r="G81" s="186"/>
      <c r="H81" s="186"/>
      <c r="I81" s="186"/>
      <c r="J81" s="186"/>
      <c r="K81" s="186"/>
      <c r="L81" s="36"/>
    </row>
    <row r="82" spans="1:12" s="6" customFormat="1" ht="18" customHeight="1">
      <c r="A82" s="186"/>
      <c r="B82" s="243"/>
      <c r="C82" s="186"/>
      <c r="D82" s="186"/>
      <c r="E82" s="218" t="str">
        <f>$E$9</f>
        <v>SO 01 - Rekonstrukce VN</v>
      </c>
      <c r="F82" s="194"/>
      <c r="G82" s="194"/>
      <c r="H82" s="194"/>
      <c r="I82" s="186"/>
      <c r="J82" s="186"/>
      <c r="K82" s="186"/>
      <c r="L82" s="36"/>
    </row>
    <row r="83" spans="1:12" s="6" customFormat="1" ht="7.9" customHeight="1">
      <c r="A83" s="186"/>
      <c r="B83" s="243"/>
      <c r="C83" s="186"/>
      <c r="D83" s="186"/>
      <c r="E83" s="186"/>
      <c r="F83" s="186"/>
      <c r="G83" s="186"/>
      <c r="H83" s="186"/>
      <c r="I83" s="186"/>
      <c r="J83" s="186"/>
      <c r="K83" s="186"/>
      <c r="L83" s="36"/>
    </row>
    <row r="84" spans="1:12" s="6" customFormat="1" ht="18.6" customHeight="1">
      <c r="A84" s="186"/>
      <c r="B84" s="243"/>
      <c r="C84" s="182" t="s">
        <v>23</v>
      </c>
      <c r="D84" s="186"/>
      <c r="E84" s="186"/>
      <c r="F84" s="183" t="str">
        <f>$F$12</f>
        <v>Domažlice</v>
      </c>
      <c r="G84" s="186"/>
      <c r="H84" s="186"/>
      <c r="I84" s="182" t="s">
        <v>25</v>
      </c>
      <c r="J84" s="245">
        <f>IF($J$12="","",$J$12)</f>
        <v>42480</v>
      </c>
      <c r="K84" s="186"/>
      <c r="L84" s="36"/>
    </row>
    <row r="85" spans="1:12" s="6" customFormat="1" ht="7.9" customHeight="1">
      <c r="A85" s="186"/>
      <c r="B85" s="243"/>
      <c r="C85" s="186"/>
      <c r="D85" s="186"/>
      <c r="E85" s="186"/>
      <c r="F85" s="186"/>
      <c r="G85" s="186"/>
      <c r="H85" s="186"/>
      <c r="I85" s="186"/>
      <c r="J85" s="186"/>
      <c r="K85" s="186"/>
      <c r="L85" s="36"/>
    </row>
    <row r="86" spans="1:12" s="6" customFormat="1" ht="13.9" customHeight="1">
      <c r="A86" s="186"/>
      <c r="B86" s="243"/>
      <c r="C86" s="182" t="s">
        <v>28</v>
      </c>
      <c r="D86" s="186"/>
      <c r="E86" s="186"/>
      <c r="F86" s="183" t="str">
        <f>$E$15</f>
        <v>Město Domažlice</v>
      </c>
      <c r="G86" s="186"/>
      <c r="H86" s="186"/>
      <c r="I86" s="182" t="s">
        <v>34</v>
      </c>
      <c r="J86" s="183" t="str">
        <f>$E$21</f>
        <v>Ing.Antonín Kavan</v>
      </c>
      <c r="K86" s="186"/>
      <c r="L86" s="36"/>
    </row>
    <row r="87" spans="1:12" s="6" customFormat="1" ht="15" customHeight="1">
      <c r="A87" s="186"/>
      <c r="B87" s="243"/>
      <c r="C87" s="182" t="s">
        <v>32</v>
      </c>
      <c r="D87" s="186"/>
      <c r="E87" s="186"/>
      <c r="F87" s="183" t="str">
        <f>IF($E$18="","",$E$18)</f>
        <v/>
      </c>
      <c r="G87" s="186"/>
      <c r="H87" s="186"/>
      <c r="I87" s="186"/>
      <c r="J87" s="186"/>
      <c r="K87" s="186"/>
      <c r="L87" s="36"/>
    </row>
    <row r="88" spans="1:12" s="6" customFormat="1" ht="11.45" customHeight="1">
      <c r="A88" s="186"/>
      <c r="B88" s="243"/>
      <c r="C88" s="186"/>
      <c r="D88" s="186"/>
      <c r="E88" s="186"/>
      <c r="F88" s="186"/>
      <c r="G88" s="186"/>
      <c r="H88" s="186"/>
      <c r="I88" s="186"/>
      <c r="J88" s="186"/>
      <c r="K88" s="186"/>
      <c r="L88" s="36"/>
    </row>
    <row r="89" spans="1:20" s="40" customFormat="1" ht="30" customHeight="1">
      <c r="A89" s="281"/>
      <c r="B89" s="282"/>
      <c r="C89" s="283" t="s">
        <v>114</v>
      </c>
      <c r="D89" s="284" t="s">
        <v>57</v>
      </c>
      <c r="E89" s="284" t="s">
        <v>53</v>
      </c>
      <c r="F89" s="284" t="s">
        <v>115</v>
      </c>
      <c r="G89" s="284" t="s">
        <v>116</v>
      </c>
      <c r="H89" s="284" t="s">
        <v>117</v>
      </c>
      <c r="I89" s="284" t="s">
        <v>118</v>
      </c>
      <c r="J89" s="284" t="s">
        <v>119</v>
      </c>
      <c r="K89" s="285" t="s">
        <v>120</v>
      </c>
      <c r="L89" s="41"/>
      <c r="M89" s="17" t="s">
        <v>121</v>
      </c>
      <c r="N89" s="18" t="s">
        <v>42</v>
      </c>
      <c r="O89" s="18" t="s">
        <v>122</v>
      </c>
      <c r="P89" s="18" t="s">
        <v>123</v>
      </c>
      <c r="Q89" s="18" t="s">
        <v>124</v>
      </c>
      <c r="R89" s="18" t="s">
        <v>125</v>
      </c>
      <c r="S89" s="18" t="s">
        <v>126</v>
      </c>
      <c r="T89" s="19" t="s">
        <v>127</v>
      </c>
    </row>
    <row r="90" spans="1:63" s="6" customFormat="1" ht="30" customHeight="1">
      <c r="A90" s="186"/>
      <c r="B90" s="243"/>
      <c r="C90" s="225" t="s">
        <v>97</v>
      </c>
      <c r="D90" s="186"/>
      <c r="E90" s="186"/>
      <c r="F90" s="186"/>
      <c r="G90" s="186"/>
      <c r="H90" s="186"/>
      <c r="I90" s="186"/>
      <c r="J90" s="286">
        <f>$BK$90</f>
        <v>0</v>
      </c>
      <c r="K90" s="186"/>
      <c r="L90" s="36"/>
      <c r="M90" s="42"/>
      <c r="N90" s="38"/>
      <c r="O90" s="38"/>
      <c r="P90" s="43">
        <f>$P$91+$P$286</f>
        <v>0</v>
      </c>
      <c r="Q90" s="38"/>
      <c r="R90" s="43">
        <f>$R$91+$R$286</f>
        <v>316.6258467100001</v>
      </c>
      <c r="S90" s="38"/>
      <c r="T90" s="44">
        <f>$T$91+$T$286</f>
        <v>8.982</v>
      </c>
      <c r="AT90" s="6" t="s">
        <v>71</v>
      </c>
      <c r="AU90" s="6" t="s">
        <v>98</v>
      </c>
      <c r="BK90" s="45">
        <f>$BK$91+$BK$286</f>
        <v>0</v>
      </c>
    </row>
    <row r="91" spans="1:63" s="46" customFormat="1" ht="38.45" customHeight="1">
      <c r="A91" s="287"/>
      <c r="B91" s="288"/>
      <c r="C91" s="287"/>
      <c r="D91" s="289" t="s">
        <v>71</v>
      </c>
      <c r="E91" s="290" t="s">
        <v>128</v>
      </c>
      <c r="F91" s="290" t="s">
        <v>129</v>
      </c>
      <c r="G91" s="287"/>
      <c r="H91" s="287"/>
      <c r="I91" s="287"/>
      <c r="J91" s="291">
        <f>$BK$91</f>
        <v>0</v>
      </c>
      <c r="K91" s="287"/>
      <c r="L91" s="47"/>
      <c r="M91" s="49"/>
      <c r="P91" s="50">
        <f>$P$92+$P$160+$P$173+$P$204+$P$247+$P$254+$P$260+$P$277+$P$283</f>
        <v>0</v>
      </c>
      <c r="R91" s="50">
        <f>$R$92+$R$160+$R$173+$R$204+$R$247+$R$254+$R$260+$R$277+$R$283</f>
        <v>316.15472346000007</v>
      </c>
      <c r="T91" s="51">
        <f>$T$92+$T$160+$T$173+$T$204+$T$247+$T$254+$T$260+$T$277+$T$283</f>
        <v>8.982</v>
      </c>
      <c r="AR91" s="48" t="s">
        <v>22</v>
      </c>
      <c r="AT91" s="48" t="s">
        <v>71</v>
      </c>
      <c r="AU91" s="48" t="s">
        <v>72</v>
      </c>
      <c r="AY91" s="48" t="s">
        <v>130</v>
      </c>
      <c r="BK91" s="52">
        <f>$BK$92+$BK$160+$BK$173+$BK$204+$BK$247+$BK$254+$BK$260+$BK$277+$BK$283</f>
        <v>0</v>
      </c>
    </row>
    <row r="92" spans="1:63" s="46" customFormat="1" ht="20.45" customHeight="1">
      <c r="A92" s="287"/>
      <c r="B92" s="288"/>
      <c r="C92" s="287"/>
      <c r="D92" s="289" t="s">
        <v>71</v>
      </c>
      <c r="E92" s="292" t="s">
        <v>22</v>
      </c>
      <c r="F92" s="292" t="s">
        <v>131</v>
      </c>
      <c r="G92" s="287"/>
      <c r="H92" s="287"/>
      <c r="I92" s="287"/>
      <c r="J92" s="293">
        <f>$BK$92</f>
        <v>0</v>
      </c>
      <c r="K92" s="287"/>
      <c r="L92" s="47"/>
      <c r="M92" s="49"/>
      <c r="P92" s="50">
        <f>SUM($P$93:$P$159)</f>
        <v>0</v>
      </c>
      <c r="R92" s="50">
        <f>SUM($R$93:$R$159)</f>
        <v>0.02488</v>
      </c>
      <c r="T92" s="51">
        <f>SUM($T$93:$T$159)</f>
        <v>0</v>
      </c>
      <c r="AR92" s="48" t="s">
        <v>22</v>
      </c>
      <c r="AT92" s="48" t="s">
        <v>71</v>
      </c>
      <c r="AU92" s="48" t="s">
        <v>22</v>
      </c>
      <c r="AY92" s="48" t="s">
        <v>130</v>
      </c>
      <c r="BK92" s="52">
        <f>SUM($BK$93:$BK$159)</f>
        <v>0</v>
      </c>
    </row>
    <row r="93" spans="1:65" s="6" customFormat="1" ht="13.9" customHeight="1">
      <c r="A93" s="186"/>
      <c r="B93" s="243"/>
      <c r="C93" s="294" t="s">
        <v>22</v>
      </c>
      <c r="D93" s="294" t="s">
        <v>132</v>
      </c>
      <c r="E93" s="295" t="s">
        <v>133</v>
      </c>
      <c r="F93" s="296" t="s">
        <v>134</v>
      </c>
      <c r="G93" s="297" t="s">
        <v>135</v>
      </c>
      <c r="H93" s="298">
        <v>161</v>
      </c>
      <c r="I93" s="313"/>
      <c r="J93" s="299">
        <f>ROUND($I$93*$H$93,2)</f>
        <v>0</v>
      </c>
      <c r="K93" s="296" t="s">
        <v>136</v>
      </c>
      <c r="L93" s="36"/>
      <c r="M93" s="53"/>
      <c r="N93" s="54" t="s">
        <v>43</v>
      </c>
      <c r="Q93" s="55">
        <v>8E-05</v>
      </c>
      <c r="R93" s="55">
        <f>$Q$93*$H$93</f>
        <v>0.01288</v>
      </c>
      <c r="S93" s="55">
        <v>0</v>
      </c>
      <c r="T93" s="56">
        <f>$S$93*$H$93</f>
        <v>0</v>
      </c>
      <c r="AR93" s="37" t="s">
        <v>137</v>
      </c>
      <c r="AT93" s="37" t="s">
        <v>132</v>
      </c>
      <c r="AU93" s="37" t="s">
        <v>80</v>
      </c>
      <c r="AY93" s="6" t="s">
        <v>130</v>
      </c>
      <c r="BE93" s="57">
        <f>IF($N$93="základní",$J$93,0)</f>
        <v>0</v>
      </c>
      <c r="BF93" s="57">
        <f>IF($N$93="snížená",$J$93,0)</f>
        <v>0</v>
      </c>
      <c r="BG93" s="57">
        <f>IF($N$93="zákl. přenesená",$J$93,0)</f>
        <v>0</v>
      </c>
      <c r="BH93" s="57">
        <f>IF($N$93="sníž. přenesená",$J$93,0)</f>
        <v>0</v>
      </c>
      <c r="BI93" s="57">
        <f>IF($N$93="nulová",$J$93,0)</f>
        <v>0</v>
      </c>
      <c r="BJ93" s="37" t="s">
        <v>22</v>
      </c>
      <c r="BK93" s="57">
        <f>ROUND($I$93*$H$93,2)</f>
        <v>0</v>
      </c>
      <c r="BL93" s="37" t="s">
        <v>137</v>
      </c>
      <c r="BM93" s="37" t="s">
        <v>138</v>
      </c>
    </row>
    <row r="94" spans="1:47" s="6" customFormat="1" ht="14.45" customHeight="1">
      <c r="A94" s="186"/>
      <c r="B94" s="243"/>
      <c r="C94" s="186"/>
      <c r="D94" s="300" t="s">
        <v>139</v>
      </c>
      <c r="E94" s="186"/>
      <c r="F94" s="301" t="s">
        <v>140</v>
      </c>
      <c r="G94" s="186"/>
      <c r="H94" s="186"/>
      <c r="I94" s="314"/>
      <c r="J94" s="186"/>
      <c r="K94" s="186"/>
      <c r="L94" s="36"/>
      <c r="M94" s="58"/>
      <c r="T94" s="59"/>
      <c r="AT94" s="6" t="s">
        <v>139</v>
      </c>
      <c r="AU94" s="6" t="s">
        <v>80</v>
      </c>
    </row>
    <row r="95" spans="1:65" s="6" customFormat="1" ht="13.9" customHeight="1">
      <c r="A95" s="186"/>
      <c r="B95" s="243"/>
      <c r="C95" s="294" t="s">
        <v>80</v>
      </c>
      <c r="D95" s="294" t="s">
        <v>132</v>
      </c>
      <c r="E95" s="295" t="s">
        <v>141</v>
      </c>
      <c r="F95" s="296" t="s">
        <v>142</v>
      </c>
      <c r="G95" s="297" t="s">
        <v>135</v>
      </c>
      <c r="H95" s="298">
        <v>161</v>
      </c>
      <c r="I95" s="313"/>
      <c r="J95" s="299">
        <f>ROUND($I$95*$H$95,2)</f>
        <v>0</v>
      </c>
      <c r="K95" s="296"/>
      <c r="L95" s="36"/>
      <c r="M95" s="53"/>
      <c r="N95" s="54" t="s">
        <v>43</v>
      </c>
      <c r="Q95" s="55">
        <v>0</v>
      </c>
      <c r="R95" s="55">
        <f>$Q$95*$H$95</f>
        <v>0</v>
      </c>
      <c r="S95" s="55">
        <v>0</v>
      </c>
      <c r="T95" s="56">
        <f>$S$95*$H$95</f>
        <v>0</v>
      </c>
      <c r="AR95" s="37" t="s">
        <v>137</v>
      </c>
      <c r="AT95" s="37" t="s">
        <v>132</v>
      </c>
      <c r="AU95" s="37" t="s">
        <v>80</v>
      </c>
      <c r="AY95" s="6" t="s">
        <v>130</v>
      </c>
      <c r="BE95" s="57">
        <f>IF($N$95="základní",$J$95,0)</f>
        <v>0</v>
      </c>
      <c r="BF95" s="57">
        <f>IF($N$95="snížená",$J$95,0)</f>
        <v>0</v>
      </c>
      <c r="BG95" s="57">
        <f>IF($N$95="zákl. přenesená",$J$95,0)</f>
        <v>0</v>
      </c>
      <c r="BH95" s="57">
        <f>IF($N$95="sníž. přenesená",$J$95,0)</f>
        <v>0</v>
      </c>
      <c r="BI95" s="57">
        <f>IF($N$95="nulová",$J$95,0)</f>
        <v>0</v>
      </c>
      <c r="BJ95" s="37" t="s">
        <v>22</v>
      </c>
      <c r="BK95" s="57">
        <f>ROUND($I$95*$H$95,2)</f>
        <v>0</v>
      </c>
      <c r="BL95" s="37" t="s">
        <v>137</v>
      </c>
      <c r="BM95" s="37" t="s">
        <v>143</v>
      </c>
    </row>
    <row r="96" spans="1:47" s="6" customFormat="1" ht="25.15" customHeight="1">
      <c r="A96" s="186"/>
      <c r="B96" s="243"/>
      <c r="C96" s="186"/>
      <c r="D96" s="300" t="s">
        <v>139</v>
      </c>
      <c r="E96" s="186"/>
      <c r="F96" s="301" t="s">
        <v>144</v>
      </c>
      <c r="G96" s="186"/>
      <c r="H96" s="186"/>
      <c r="I96" s="314"/>
      <c r="J96" s="186"/>
      <c r="K96" s="186"/>
      <c r="L96" s="36"/>
      <c r="M96" s="58"/>
      <c r="T96" s="59"/>
      <c r="AT96" s="6" t="s">
        <v>139</v>
      </c>
      <c r="AU96" s="6" t="s">
        <v>80</v>
      </c>
    </row>
    <row r="97" spans="1:65" s="6" customFormat="1" ht="13.9" customHeight="1">
      <c r="A97" s="186"/>
      <c r="B97" s="243"/>
      <c r="C97" s="294" t="s">
        <v>145</v>
      </c>
      <c r="D97" s="294" t="s">
        <v>132</v>
      </c>
      <c r="E97" s="295" t="s">
        <v>146</v>
      </c>
      <c r="F97" s="296" t="s">
        <v>147</v>
      </c>
      <c r="G97" s="297" t="s">
        <v>148</v>
      </c>
      <c r="H97" s="298">
        <v>200</v>
      </c>
      <c r="I97" s="313"/>
      <c r="J97" s="299">
        <f>ROUND($I$97*$H$97,2)</f>
        <v>0</v>
      </c>
      <c r="K97" s="296" t="s">
        <v>136</v>
      </c>
      <c r="L97" s="36"/>
      <c r="M97" s="53"/>
      <c r="N97" s="54" t="s">
        <v>43</v>
      </c>
      <c r="Q97" s="55">
        <v>0</v>
      </c>
      <c r="R97" s="55">
        <f>$Q$97*$H$97</f>
        <v>0</v>
      </c>
      <c r="S97" s="55">
        <v>0</v>
      </c>
      <c r="T97" s="56">
        <f>$S$97*$H$97</f>
        <v>0</v>
      </c>
      <c r="AR97" s="37" t="s">
        <v>137</v>
      </c>
      <c r="AT97" s="37" t="s">
        <v>132</v>
      </c>
      <c r="AU97" s="37" t="s">
        <v>80</v>
      </c>
      <c r="AY97" s="6" t="s">
        <v>130</v>
      </c>
      <c r="BE97" s="57">
        <f>IF($N$97="základní",$J$97,0)</f>
        <v>0</v>
      </c>
      <c r="BF97" s="57">
        <f>IF($N$97="snížená",$J$97,0)</f>
        <v>0</v>
      </c>
      <c r="BG97" s="57">
        <f>IF($N$97="zákl. přenesená",$J$97,0)</f>
        <v>0</v>
      </c>
      <c r="BH97" s="57">
        <f>IF($N$97="sníž. přenesená",$J$97,0)</f>
        <v>0</v>
      </c>
      <c r="BI97" s="57">
        <f>IF($N$97="nulová",$J$97,0)</f>
        <v>0</v>
      </c>
      <c r="BJ97" s="37" t="s">
        <v>22</v>
      </c>
      <c r="BK97" s="57">
        <f>ROUND($I$97*$H$97,2)</f>
        <v>0</v>
      </c>
      <c r="BL97" s="37" t="s">
        <v>137</v>
      </c>
      <c r="BM97" s="37" t="s">
        <v>149</v>
      </c>
    </row>
    <row r="98" spans="1:47" s="6" customFormat="1" ht="25.15" customHeight="1">
      <c r="A98" s="186"/>
      <c r="B98" s="243"/>
      <c r="C98" s="186"/>
      <c r="D98" s="300" t="s">
        <v>139</v>
      </c>
      <c r="E98" s="186"/>
      <c r="F98" s="301" t="s">
        <v>150</v>
      </c>
      <c r="G98" s="186"/>
      <c r="H98" s="186"/>
      <c r="I98" s="314"/>
      <c r="J98" s="186"/>
      <c r="K98" s="186"/>
      <c r="L98" s="36"/>
      <c r="M98" s="58"/>
      <c r="T98" s="59"/>
      <c r="AT98" s="6" t="s">
        <v>139</v>
      </c>
      <c r="AU98" s="6" t="s">
        <v>80</v>
      </c>
    </row>
    <row r="99" spans="1:51" s="6" customFormat="1" ht="13.9" customHeight="1">
      <c r="A99" s="186"/>
      <c r="B99" s="302"/>
      <c r="C99" s="186"/>
      <c r="D99" s="303" t="s">
        <v>151</v>
      </c>
      <c r="E99" s="304"/>
      <c r="F99" s="305" t="s">
        <v>152</v>
      </c>
      <c r="G99" s="186"/>
      <c r="H99" s="306">
        <v>200</v>
      </c>
      <c r="I99" s="314"/>
      <c r="J99" s="186"/>
      <c r="K99" s="186"/>
      <c r="L99" s="60"/>
      <c r="M99" s="62"/>
      <c r="T99" s="63"/>
      <c r="AT99" s="61" t="s">
        <v>151</v>
      </c>
      <c r="AU99" s="61" t="s">
        <v>80</v>
      </c>
      <c r="AV99" s="61" t="s">
        <v>80</v>
      </c>
      <c r="AW99" s="61" t="s">
        <v>98</v>
      </c>
      <c r="AX99" s="61" t="s">
        <v>72</v>
      </c>
      <c r="AY99" s="61" t="s">
        <v>130</v>
      </c>
    </row>
    <row r="100" spans="1:65" s="6" customFormat="1" ht="24" customHeight="1">
      <c r="A100" s="186"/>
      <c r="B100" s="243"/>
      <c r="C100" s="294" t="s">
        <v>137</v>
      </c>
      <c r="D100" s="294" t="s">
        <v>132</v>
      </c>
      <c r="E100" s="295" t="s">
        <v>153</v>
      </c>
      <c r="F100" s="296" t="s">
        <v>154</v>
      </c>
      <c r="G100" s="297" t="s">
        <v>155</v>
      </c>
      <c r="H100" s="298">
        <v>1</v>
      </c>
      <c r="I100" s="313"/>
      <c r="J100" s="299">
        <f>ROUND($I$100*$H$100,2)</f>
        <v>0</v>
      </c>
      <c r="K100" s="296"/>
      <c r="L100" s="36"/>
      <c r="M100" s="53"/>
      <c r="N100" s="54" t="s">
        <v>43</v>
      </c>
      <c r="Q100" s="55">
        <v>0</v>
      </c>
      <c r="R100" s="55">
        <f>$Q$100*$H$100</f>
        <v>0</v>
      </c>
      <c r="S100" s="55">
        <v>0</v>
      </c>
      <c r="T100" s="56">
        <f>$S$100*$H$100</f>
        <v>0</v>
      </c>
      <c r="AR100" s="37" t="s">
        <v>137</v>
      </c>
      <c r="AT100" s="37" t="s">
        <v>132</v>
      </c>
      <c r="AU100" s="37" t="s">
        <v>80</v>
      </c>
      <c r="AY100" s="6" t="s">
        <v>130</v>
      </c>
      <c r="BE100" s="57">
        <f>IF($N$100="základní",$J$100,0)</f>
        <v>0</v>
      </c>
      <c r="BF100" s="57">
        <f>IF($N$100="snížená",$J$100,0)</f>
        <v>0</v>
      </c>
      <c r="BG100" s="57">
        <f>IF($N$100="zákl. přenesená",$J$100,0)</f>
        <v>0</v>
      </c>
      <c r="BH100" s="57">
        <f>IF($N$100="sníž. přenesená",$J$100,0)</f>
        <v>0</v>
      </c>
      <c r="BI100" s="57">
        <f>IF($N$100="nulová",$J$100,0)</f>
        <v>0</v>
      </c>
      <c r="BJ100" s="37" t="s">
        <v>22</v>
      </c>
      <c r="BK100" s="57">
        <f>ROUND($I$100*$H$100,2)</f>
        <v>0</v>
      </c>
      <c r="BL100" s="37" t="s">
        <v>137</v>
      </c>
      <c r="BM100" s="37" t="s">
        <v>156</v>
      </c>
    </row>
    <row r="101" spans="1:47" s="6" customFormat="1" ht="14.45" customHeight="1">
      <c r="A101" s="186"/>
      <c r="B101" s="243"/>
      <c r="C101" s="186"/>
      <c r="D101" s="300" t="s">
        <v>139</v>
      </c>
      <c r="E101" s="186"/>
      <c r="F101" s="301" t="s">
        <v>157</v>
      </c>
      <c r="G101" s="186"/>
      <c r="H101" s="186"/>
      <c r="I101" s="314"/>
      <c r="J101" s="186"/>
      <c r="K101" s="186"/>
      <c r="L101" s="36"/>
      <c r="M101" s="58"/>
      <c r="T101" s="59"/>
      <c r="AT101" s="6" t="s">
        <v>139</v>
      </c>
      <c r="AU101" s="6" t="s">
        <v>80</v>
      </c>
    </row>
    <row r="102" spans="1:65" s="6" customFormat="1" ht="13.9" customHeight="1">
      <c r="A102" s="186"/>
      <c r="B102" s="243"/>
      <c r="C102" s="294" t="s">
        <v>158</v>
      </c>
      <c r="D102" s="294" t="s">
        <v>132</v>
      </c>
      <c r="E102" s="295" t="s">
        <v>159</v>
      </c>
      <c r="F102" s="296" t="s">
        <v>160</v>
      </c>
      <c r="G102" s="297" t="s">
        <v>148</v>
      </c>
      <c r="H102" s="298">
        <v>10.958</v>
      </c>
      <c r="I102" s="313"/>
      <c r="J102" s="299">
        <f>ROUND($I$102*$H$102,2)</f>
        <v>0</v>
      </c>
      <c r="K102" s="296" t="s">
        <v>136</v>
      </c>
      <c r="L102" s="36"/>
      <c r="M102" s="53"/>
      <c r="N102" s="54" t="s">
        <v>43</v>
      </c>
      <c r="Q102" s="55">
        <v>0</v>
      </c>
      <c r="R102" s="55">
        <f>$Q$102*$H$102</f>
        <v>0</v>
      </c>
      <c r="S102" s="55">
        <v>0</v>
      </c>
      <c r="T102" s="56">
        <f>$S$102*$H$102</f>
        <v>0</v>
      </c>
      <c r="AR102" s="37" t="s">
        <v>137</v>
      </c>
      <c r="AT102" s="37" t="s">
        <v>132</v>
      </c>
      <c r="AU102" s="37" t="s">
        <v>80</v>
      </c>
      <c r="AY102" s="6" t="s">
        <v>130</v>
      </c>
      <c r="BE102" s="57">
        <f>IF($N$102="základní",$J$102,0)</f>
        <v>0</v>
      </c>
      <c r="BF102" s="57">
        <f>IF($N$102="snížená",$J$102,0)</f>
        <v>0</v>
      </c>
      <c r="BG102" s="57">
        <f>IF($N$102="zákl. přenesená",$J$102,0)</f>
        <v>0</v>
      </c>
      <c r="BH102" s="57">
        <f>IF($N$102="sníž. přenesená",$J$102,0)</f>
        <v>0</v>
      </c>
      <c r="BI102" s="57">
        <f>IF($N$102="nulová",$J$102,0)</f>
        <v>0</v>
      </c>
      <c r="BJ102" s="37" t="s">
        <v>22</v>
      </c>
      <c r="BK102" s="57">
        <f>ROUND($I$102*$H$102,2)</f>
        <v>0</v>
      </c>
      <c r="BL102" s="37" t="s">
        <v>137</v>
      </c>
      <c r="BM102" s="37" t="s">
        <v>161</v>
      </c>
    </row>
    <row r="103" spans="1:47" s="6" customFormat="1" ht="25.15" customHeight="1">
      <c r="A103" s="186"/>
      <c r="B103" s="243"/>
      <c r="C103" s="186"/>
      <c r="D103" s="300" t="s">
        <v>139</v>
      </c>
      <c r="E103" s="186"/>
      <c r="F103" s="301" t="s">
        <v>162</v>
      </c>
      <c r="G103" s="186"/>
      <c r="H103" s="186"/>
      <c r="I103" s="314"/>
      <c r="J103" s="186"/>
      <c r="K103" s="186"/>
      <c r="L103" s="36"/>
      <c r="M103" s="58"/>
      <c r="T103" s="59"/>
      <c r="AT103" s="6" t="s">
        <v>139</v>
      </c>
      <c r="AU103" s="6" t="s">
        <v>80</v>
      </c>
    </row>
    <row r="104" spans="1:51" s="6" customFormat="1" ht="13.9" customHeight="1">
      <c r="A104" s="186"/>
      <c r="B104" s="302"/>
      <c r="C104" s="186"/>
      <c r="D104" s="303" t="s">
        <v>151</v>
      </c>
      <c r="E104" s="304"/>
      <c r="F104" s="305" t="s">
        <v>163</v>
      </c>
      <c r="G104" s="186"/>
      <c r="H104" s="306">
        <v>10.958</v>
      </c>
      <c r="I104" s="314"/>
      <c r="J104" s="186"/>
      <c r="K104" s="186"/>
      <c r="L104" s="60"/>
      <c r="M104" s="62"/>
      <c r="T104" s="63"/>
      <c r="AT104" s="61" t="s">
        <v>151</v>
      </c>
      <c r="AU104" s="61" t="s">
        <v>80</v>
      </c>
      <c r="AV104" s="61" t="s">
        <v>80</v>
      </c>
      <c r="AW104" s="61" t="s">
        <v>98</v>
      </c>
      <c r="AX104" s="61" t="s">
        <v>72</v>
      </c>
      <c r="AY104" s="61" t="s">
        <v>130</v>
      </c>
    </row>
    <row r="105" spans="1:65" s="6" customFormat="1" ht="13.9" customHeight="1">
      <c r="A105" s="186"/>
      <c r="B105" s="243"/>
      <c r="C105" s="294" t="s">
        <v>164</v>
      </c>
      <c r="D105" s="294" t="s">
        <v>132</v>
      </c>
      <c r="E105" s="295" t="s">
        <v>165</v>
      </c>
      <c r="F105" s="296" t="s">
        <v>166</v>
      </c>
      <c r="G105" s="297" t="s">
        <v>148</v>
      </c>
      <c r="H105" s="298">
        <v>10.958</v>
      </c>
      <c r="I105" s="313"/>
      <c r="J105" s="299">
        <f>ROUND($I$105*$H$105,2)</f>
        <v>0</v>
      </c>
      <c r="K105" s="296" t="s">
        <v>136</v>
      </c>
      <c r="L105" s="36"/>
      <c r="M105" s="53"/>
      <c r="N105" s="54" t="s">
        <v>43</v>
      </c>
      <c r="Q105" s="55">
        <v>0</v>
      </c>
      <c r="R105" s="55">
        <f>$Q$105*$H$105</f>
        <v>0</v>
      </c>
      <c r="S105" s="55">
        <v>0</v>
      </c>
      <c r="T105" s="56">
        <f>$S$105*$H$105</f>
        <v>0</v>
      </c>
      <c r="AR105" s="37" t="s">
        <v>137</v>
      </c>
      <c r="AT105" s="37" t="s">
        <v>132</v>
      </c>
      <c r="AU105" s="37" t="s">
        <v>80</v>
      </c>
      <c r="AY105" s="6" t="s">
        <v>130</v>
      </c>
      <c r="BE105" s="57">
        <f>IF($N$105="základní",$J$105,0)</f>
        <v>0</v>
      </c>
      <c r="BF105" s="57">
        <f>IF($N$105="snížená",$J$105,0)</f>
        <v>0</v>
      </c>
      <c r="BG105" s="57">
        <f>IF($N$105="zákl. přenesená",$J$105,0)</f>
        <v>0</v>
      </c>
      <c r="BH105" s="57">
        <f>IF($N$105="sníž. přenesená",$J$105,0)</f>
        <v>0</v>
      </c>
      <c r="BI105" s="57">
        <f>IF($N$105="nulová",$J$105,0)</f>
        <v>0</v>
      </c>
      <c r="BJ105" s="37" t="s">
        <v>22</v>
      </c>
      <c r="BK105" s="57">
        <f>ROUND($I$105*$H$105,2)</f>
        <v>0</v>
      </c>
      <c r="BL105" s="37" t="s">
        <v>137</v>
      </c>
      <c r="BM105" s="37" t="s">
        <v>167</v>
      </c>
    </row>
    <row r="106" spans="1:47" s="6" customFormat="1" ht="14.45" customHeight="1">
      <c r="A106" s="186"/>
      <c r="B106" s="243"/>
      <c r="C106" s="186"/>
      <c r="D106" s="300" t="s">
        <v>139</v>
      </c>
      <c r="E106" s="186"/>
      <c r="F106" s="301" t="s">
        <v>168</v>
      </c>
      <c r="G106" s="186"/>
      <c r="H106" s="186"/>
      <c r="I106" s="314"/>
      <c r="J106" s="186"/>
      <c r="K106" s="186"/>
      <c r="L106" s="36"/>
      <c r="M106" s="58"/>
      <c r="T106" s="59"/>
      <c r="AT106" s="6" t="s">
        <v>139</v>
      </c>
      <c r="AU106" s="6" t="s">
        <v>80</v>
      </c>
    </row>
    <row r="107" spans="1:51" s="6" customFormat="1" ht="13.9" customHeight="1">
      <c r="A107" s="186"/>
      <c r="B107" s="302"/>
      <c r="C107" s="186"/>
      <c r="D107" s="303" t="s">
        <v>151</v>
      </c>
      <c r="E107" s="304"/>
      <c r="F107" s="305" t="s">
        <v>169</v>
      </c>
      <c r="G107" s="186"/>
      <c r="H107" s="306">
        <v>10.958</v>
      </c>
      <c r="I107" s="314"/>
      <c r="J107" s="186"/>
      <c r="K107" s="186"/>
      <c r="L107" s="60"/>
      <c r="M107" s="62"/>
      <c r="T107" s="63"/>
      <c r="AT107" s="61" t="s">
        <v>151</v>
      </c>
      <c r="AU107" s="61" t="s">
        <v>80</v>
      </c>
      <c r="AV107" s="61" t="s">
        <v>80</v>
      </c>
      <c r="AW107" s="61" t="s">
        <v>98</v>
      </c>
      <c r="AX107" s="61" t="s">
        <v>72</v>
      </c>
      <c r="AY107" s="61" t="s">
        <v>130</v>
      </c>
    </row>
    <row r="108" spans="1:65" s="6" customFormat="1" ht="13.9" customHeight="1">
      <c r="A108" s="186"/>
      <c r="B108" s="243"/>
      <c r="C108" s="294" t="s">
        <v>170</v>
      </c>
      <c r="D108" s="294" t="s">
        <v>132</v>
      </c>
      <c r="E108" s="295" t="s">
        <v>171</v>
      </c>
      <c r="F108" s="296" t="s">
        <v>172</v>
      </c>
      <c r="G108" s="297" t="s">
        <v>148</v>
      </c>
      <c r="H108" s="298">
        <v>270.322</v>
      </c>
      <c r="I108" s="313"/>
      <c r="J108" s="299">
        <f>ROUND($I$108*$H$108,2)</f>
        <v>0</v>
      </c>
      <c r="K108" s="296" t="s">
        <v>136</v>
      </c>
      <c r="L108" s="36"/>
      <c r="M108" s="53"/>
      <c r="N108" s="54" t="s">
        <v>43</v>
      </c>
      <c r="Q108" s="55">
        <v>0</v>
      </c>
      <c r="R108" s="55">
        <f>$Q$108*$H$108</f>
        <v>0</v>
      </c>
      <c r="S108" s="55">
        <v>0</v>
      </c>
      <c r="T108" s="56">
        <f>$S$108*$H$108</f>
        <v>0</v>
      </c>
      <c r="AR108" s="37" t="s">
        <v>137</v>
      </c>
      <c r="AT108" s="37" t="s">
        <v>132</v>
      </c>
      <c r="AU108" s="37" t="s">
        <v>80</v>
      </c>
      <c r="AY108" s="6" t="s">
        <v>130</v>
      </c>
      <c r="BE108" s="57">
        <f>IF($N$108="základní",$J$108,0)</f>
        <v>0</v>
      </c>
      <c r="BF108" s="57">
        <f>IF($N$108="snížená",$J$108,0)</f>
        <v>0</v>
      </c>
      <c r="BG108" s="57">
        <f>IF($N$108="zákl. přenesená",$J$108,0)</f>
        <v>0</v>
      </c>
      <c r="BH108" s="57">
        <f>IF($N$108="sníž. přenesená",$J$108,0)</f>
        <v>0</v>
      </c>
      <c r="BI108" s="57">
        <f>IF($N$108="nulová",$J$108,0)</f>
        <v>0</v>
      </c>
      <c r="BJ108" s="37" t="s">
        <v>22</v>
      </c>
      <c r="BK108" s="57">
        <f>ROUND($I$108*$H$108,2)</f>
        <v>0</v>
      </c>
      <c r="BL108" s="37" t="s">
        <v>137</v>
      </c>
      <c r="BM108" s="37" t="s">
        <v>173</v>
      </c>
    </row>
    <row r="109" spans="1:47" s="6" customFormat="1" ht="25.15" customHeight="1">
      <c r="A109" s="186"/>
      <c r="B109" s="243"/>
      <c r="C109" s="186"/>
      <c r="D109" s="300" t="s">
        <v>139</v>
      </c>
      <c r="E109" s="186"/>
      <c r="F109" s="301" t="s">
        <v>174</v>
      </c>
      <c r="G109" s="186"/>
      <c r="H109" s="186"/>
      <c r="I109" s="314"/>
      <c r="J109" s="186"/>
      <c r="K109" s="186"/>
      <c r="L109" s="36"/>
      <c r="M109" s="58"/>
      <c r="T109" s="59"/>
      <c r="AT109" s="6" t="s">
        <v>139</v>
      </c>
      <c r="AU109" s="6" t="s">
        <v>80</v>
      </c>
    </row>
    <row r="110" spans="1:51" s="6" customFormat="1" ht="13.9" customHeight="1">
      <c r="A110" s="186"/>
      <c r="B110" s="302"/>
      <c r="C110" s="186"/>
      <c r="D110" s="303" t="s">
        <v>151</v>
      </c>
      <c r="E110" s="304"/>
      <c r="F110" s="305" t="s">
        <v>175</v>
      </c>
      <c r="G110" s="186"/>
      <c r="H110" s="306">
        <v>95.4</v>
      </c>
      <c r="I110" s="314"/>
      <c r="J110" s="186"/>
      <c r="K110" s="186"/>
      <c r="L110" s="60"/>
      <c r="M110" s="62"/>
      <c r="T110" s="63"/>
      <c r="AT110" s="61" t="s">
        <v>151</v>
      </c>
      <c r="AU110" s="61" t="s">
        <v>80</v>
      </c>
      <c r="AV110" s="61" t="s">
        <v>80</v>
      </c>
      <c r="AW110" s="61" t="s">
        <v>98</v>
      </c>
      <c r="AX110" s="61" t="s">
        <v>72</v>
      </c>
      <c r="AY110" s="61" t="s">
        <v>130</v>
      </c>
    </row>
    <row r="111" spans="1:51" s="6" customFormat="1" ht="13.9" customHeight="1">
      <c r="A111" s="186"/>
      <c r="B111" s="302"/>
      <c r="C111" s="186"/>
      <c r="D111" s="303" t="s">
        <v>151</v>
      </c>
      <c r="E111" s="304"/>
      <c r="F111" s="305" t="s">
        <v>176</v>
      </c>
      <c r="G111" s="186"/>
      <c r="H111" s="306">
        <v>70.5</v>
      </c>
      <c r="I111" s="314"/>
      <c r="J111" s="186"/>
      <c r="K111" s="186"/>
      <c r="L111" s="60"/>
      <c r="M111" s="62"/>
      <c r="T111" s="63"/>
      <c r="AT111" s="61" t="s">
        <v>151</v>
      </c>
      <c r="AU111" s="61" t="s">
        <v>80</v>
      </c>
      <c r="AV111" s="61" t="s">
        <v>80</v>
      </c>
      <c r="AW111" s="61" t="s">
        <v>98</v>
      </c>
      <c r="AX111" s="61" t="s">
        <v>72</v>
      </c>
      <c r="AY111" s="61" t="s">
        <v>130</v>
      </c>
    </row>
    <row r="112" spans="1:51" s="6" customFormat="1" ht="13.9" customHeight="1">
      <c r="A112" s="186"/>
      <c r="B112" s="302"/>
      <c r="C112" s="186"/>
      <c r="D112" s="303" t="s">
        <v>151</v>
      </c>
      <c r="E112" s="304"/>
      <c r="F112" s="305" t="s">
        <v>177</v>
      </c>
      <c r="G112" s="186"/>
      <c r="H112" s="306">
        <v>14.369</v>
      </c>
      <c r="I112" s="314"/>
      <c r="J112" s="186"/>
      <c r="K112" s="186"/>
      <c r="L112" s="60"/>
      <c r="M112" s="62"/>
      <c r="T112" s="63"/>
      <c r="AT112" s="61" t="s">
        <v>151</v>
      </c>
      <c r="AU112" s="61" t="s">
        <v>80</v>
      </c>
      <c r="AV112" s="61" t="s">
        <v>80</v>
      </c>
      <c r="AW112" s="61" t="s">
        <v>98</v>
      </c>
      <c r="AX112" s="61" t="s">
        <v>72</v>
      </c>
      <c r="AY112" s="61" t="s">
        <v>130</v>
      </c>
    </row>
    <row r="113" spans="1:51" s="6" customFormat="1" ht="13.9" customHeight="1">
      <c r="A113" s="186"/>
      <c r="B113" s="302"/>
      <c r="C113" s="186"/>
      <c r="D113" s="303" t="s">
        <v>151</v>
      </c>
      <c r="E113" s="304"/>
      <c r="F113" s="305" t="s">
        <v>178</v>
      </c>
      <c r="G113" s="186"/>
      <c r="H113" s="306">
        <v>45.318</v>
      </c>
      <c r="I113" s="314"/>
      <c r="J113" s="186"/>
      <c r="K113" s="186"/>
      <c r="L113" s="60"/>
      <c r="M113" s="62"/>
      <c r="T113" s="63"/>
      <c r="AT113" s="61" t="s">
        <v>151</v>
      </c>
      <c r="AU113" s="61" t="s">
        <v>80</v>
      </c>
      <c r="AV113" s="61" t="s">
        <v>80</v>
      </c>
      <c r="AW113" s="61" t="s">
        <v>98</v>
      </c>
      <c r="AX113" s="61" t="s">
        <v>72</v>
      </c>
      <c r="AY113" s="61" t="s">
        <v>130</v>
      </c>
    </row>
    <row r="114" spans="1:51" s="6" customFormat="1" ht="13.9" customHeight="1">
      <c r="A114" s="186"/>
      <c r="B114" s="302"/>
      <c r="C114" s="186"/>
      <c r="D114" s="303" t="s">
        <v>151</v>
      </c>
      <c r="E114" s="304"/>
      <c r="F114" s="305" t="s">
        <v>179</v>
      </c>
      <c r="G114" s="186"/>
      <c r="H114" s="306">
        <v>15.36</v>
      </c>
      <c r="I114" s="314"/>
      <c r="J114" s="186"/>
      <c r="K114" s="186"/>
      <c r="L114" s="60"/>
      <c r="M114" s="62"/>
      <c r="T114" s="63"/>
      <c r="AT114" s="61" t="s">
        <v>151</v>
      </c>
      <c r="AU114" s="61" t="s">
        <v>80</v>
      </c>
      <c r="AV114" s="61" t="s">
        <v>80</v>
      </c>
      <c r="AW114" s="61" t="s">
        <v>98</v>
      </c>
      <c r="AX114" s="61" t="s">
        <v>72</v>
      </c>
      <c r="AY114" s="61" t="s">
        <v>130</v>
      </c>
    </row>
    <row r="115" spans="1:51" s="6" customFormat="1" ht="13.9" customHeight="1">
      <c r="A115" s="186"/>
      <c r="B115" s="302"/>
      <c r="C115" s="186"/>
      <c r="D115" s="303" t="s">
        <v>151</v>
      </c>
      <c r="E115" s="304"/>
      <c r="F115" s="305" t="s">
        <v>180</v>
      </c>
      <c r="G115" s="186"/>
      <c r="H115" s="306">
        <v>29.375</v>
      </c>
      <c r="I115" s="314"/>
      <c r="J115" s="186"/>
      <c r="K115" s="186"/>
      <c r="L115" s="60"/>
      <c r="M115" s="62"/>
      <c r="T115" s="63"/>
      <c r="AT115" s="61" t="s">
        <v>151</v>
      </c>
      <c r="AU115" s="61" t="s">
        <v>80</v>
      </c>
      <c r="AV115" s="61" t="s">
        <v>80</v>
      </c>
      <c r="AW115" s="61" t="s">
        <v>98</v>
      </c>
      <c r="AX115" s="61" t="s">
        <v>72</v>
      </c>
      <c r="AY115" s="61" t="s">
        <v>130</v>
      </c>
    </row>
    <row r="116" spans="1:65" s="6" customFormat="1" ht="13.9" customHeight="1">
      <c r="A116" s="186"/>
      <c r="B116" s="243"/>
      <c r="C116" s="294" t="s">
        <v>181</v>
      </c>
      <c r="D116" s="294" t="s">
        <v>132</v>
      </c>
      <c r="E116" s="295" t="s">
        <v>182</v>
      </c>
      <c r="F116" s="296" t="s">
        <v>183</v>
      </c>
      <c r="G116" s="297" t="s">
        <v>148</v>
      </c>
      <c r="H116" s="298">
        <v>218.72</v>
      </c>
      <c r="I116" s="313"/>
      <c r="J116" s="299">
        <f>ROUND($I$116*$H$116,2)</f>
        <v>0</v>
      </c>
      <c r="K116" s="296" t="s">
        <v>136</v>
      </c>
      <c r="L116" s="36"/>
      <c r="M116" s="53"/>
      <c r="N116" s="54" t="s">
        <v>43</v>
      </c>
      <c r="Q116" s="55">
        <v>0</v>
      </c>
      <c r="R116" s="55">
        <f>$Q$116*$H$116</f>
        <v>0</v>
      </c>
      <c r="S116" s="55">
        <v>0</v>
      </c>
      <c r="T116" s="56">
        <f>$S$116*$H$116</f>
        <v>0</v>
      </c>
      <c r="AR116" s="37" t="s">
        <v>137</v>
      </c>
      <c r="AT116" s="37" t="s">
        <v>132</v>
      </c>
      <c r="AU116" s="37" t="s">
        <v>80</v>
      </c>
      <c r="AY116" s="6" t="s">
        <v>130</v>
      </c>
      <c r="BE116" s="57">
        <f>IF($N$116="základní",$J$116,0)</f>
        <v>0</v>
      </c>
      <c r="BF116" s="57">
        <f>IF($N$116="snížená",$J$116,0)</f>
        <v>0</v>
      </c>
      <c r="BG116" s="57">
        <f>IF($N$116="zákl. přenesená",$J$116,0)</f>
        <v>0</v>
      </c>
      <c r="BH116" s="57">
        <f>IF($N$116="sníž. přenesená",$J$116,0)</f>
        <v>0</v>
      </c>
      <c r="BI116" s="57">
        <f>IF($N$116="nulová",$J$116,0)</f>
        <v>0</v>
      </c>
      <c r="BJ116" s="37" t="s">
        <v>22</v>
      </c>
      <c r="BK116" s="57">
        <f>ROUND($I$116*$H$116,2)</f>
        <v>0</v>
      </c>
      <c r="BL116" s="37" t="s">
        <v>137</v>
      </c>
      <c r="BM116" s="37" t="s">
        <v>184</v>
      </c>
    </row>
    <row r="117" spans="1:47" s="6" customFormat="1" ht="25.15" customHeight="1">
      <c r="A117" s="186"/>
      <c r="B117" s="243"/>
      <c r="C117" s="186"/>
      <c r="D117" s="300" t="s">
        <v>139</v>
      </c>
      <c r="E117" s="186"/>
      <c r="F117" s="301" t="s">
        <v>185</v>
      </c>
      <c r="G117" s="186"/>
      <c r="H117" s="186"/>
      <c r="I117" s="314"/>
      <c r="J117" s="186"/>
      <c r="K117" s="186"/>
      <c r="L117" s="36"/>
      <c r="M117" s="58"/>
      <c r="T117" s="59"/>
      <c r="AT117" s="6" t="s">
        <v>139</v>
      </c>
      <c r="AU117" s="6" t="s">
        <v>80</v>
      </c>
    </row>
    <row r="118" spans="1:51" s="6" customFormat="1" ht="13.9" customHeight="1">
      <c r="A118" s="186"/>
      <c r="B118" s="302"/>
      <c r="C118" s="186"/>
      <c r="D118" s="303" t="s">
        <v>151</v>
      </c>
      <c r="E118" s="304"/>
      <c r="F118" s="305" t="s">
        <v>186</v>
      </c>
      <c r="G118" s="186"/>
      <c r="H118" s="306">
        <v>22.5</v>
      </c>
      <c r="I118" s="314"/>
      <c r="J118" s="186"/>
      <c r="K118" s="186"/>
      <c r="L118" s="60"/>
      <c r="M118" s="62"/>
      <c r="T118" s="63"/>
      <c r="AT118" s="61" t="s">
        <v>151</v>
      </c>
      <c r="AU118" s="61" t="s">
        <v>80</v>
      </c>
      <c r="AV118" s="61" t="s">
        <v>80</v>
      </c>
      <c r="AW118" s="61" t="s">
        <v>98</v>
      </c>
      <c r="AX118" s="61" t="s">
        <v>72</v>
      </c>
      <c r="AY118" s="61" t="s">
        <v>130</v>
      </c>
    </row>
    <row r="119" spans="1:51" s="6" customFormat="1" ht="13.9" customHeight="1">
      <c r="A119" s="186"/>
      <c r="B119" s="302"/>
      <c r="C119" s="186"/>
      <c r="D119" s="303" t="s">
        <v>151</v>
      </c>
      <c r="E119" s="304"/>
      <c r="F119" s="305" t="s">
        <v>187</v>
      </c>
      <c r="G119" s="186"/>
      <c r="H119" s="306">
        <v>45.92</v>
      </c>
      <c r="I119" s="314"/>
      <c r="J119" s="186"/>
      <c r="K119" s="186"/>
      <c r="L119" s="60"/>
      <c r="M119" s="62"/>
      <c r="T119" s="63"/>
      <c r="AT119" s="61" t="s">
        <v>151</v>
      </c>
      <c r="AU119" s="61" t="s">
        <v>80</v>
      </c>
      <c r="AV119" s="61" t="s">
        <v>80</v>
      </c>
      <c r="AW119" s="61" t="s">
        <v>98</v>
      </c>
      <c r="AX119" s="61" t="s">
        <v>72</v>
      </c>
      <c r="AY119" s="61" t="s">
        <v>130</v>
      </c>
    </row>
    <row r="120" spans="1:51" s="6" customFormat="1" ht="13.9" customHeight="1">
      <c r="A120" s="186"/>
      <c r="B120" s="302"/>
      <c r="C120" s="186"/>
      <c r="D120" s="303" t="s">
        <v>151</v>
      </c>
      <c r="E120" s="304"/>
      <c r="F120" s="305" t="s">
        <v>188</v>
      </c>
      <c r="G120" s="186"/>
      <c r="H120" s="306">
        <v>32.2</v>
      </c>
      <c r="I120" s="314"/>
      <c r="J120" s="186"/>
      <c r="K120" s="186"/>
      <c r="L120" s="60"/>
      <c r="M120" s="62"/>
      <c r="T120" s="63"/>
      <c r="AT120" s="61" t="s">
        <v>151</v>
      </c>
      <c r="AU120" s="61" t="s">
        <v>80</v>
      </c>
      <c r="AV120" s="61" t="s">
        <v>80</v>
      </c>
      <c r="AW120" s="61" t="s">
        <v>98</v>
      </c>
      <c r="AX120" s="61" t="s">
        <v>72</v>
      </c>
      <c r="AY120" s="61" t="s">
        <v>130</v>
      </c>
    </row>
    <row r="121" spans="1:51" s="6" customFormat="1" ht="13.9" customHeight="1">
      <c r="A121" s="186"/>
      <c r="B121" s="302"/>
      <c r="C121" s="186"/>
      <c r="D121" s="303" t="s">
        <v>151</v>
      </c>
      <c r="E121" s="304"/>
      <c r="F121" s="305" t="s">
        <v>189</v>
      </c>
      <c r="G121" s="186"/>
      <c r="H121" s="306">
        <v>50.1</v>
      </c>
      <c r="I121" s="314"/>
      <c r="J121" s="186"/>
      <c r="K121" s="186"/>
      <c r="L121" s="60"/>
      <c r="M121" s="62"/>
      <c r="T121" s="63"/>
      <c r="AT121" s="61" t="s">
        <v>151</v>
      </c>
      <c r="AU121" s="61" t="s">
        <v>80</v>
      </c>
      <c r="AV121" s="61" t="s">
        <v>80</v>
      </c>
      <c r="AW121" s="61" t="s">
        <v>98</v>
      </c>
      <c r="AX121" s="61" t="s">
        <v>72</v>
      </c>
      <c r="AY121" s="61" t="s">
        <v>130</v>
      </c>
    </row>
    <row r="122" spans="1:51" s="6" customFormat="1" ht="13.9" customHeight="1">
      <c r="A122" s="186"/>
      <c r="B122" s="302"/>
      <c r="C122" s="186"/>
      <c r="D122" s="303" t="s">
        <v>151</v>
      </c>
      <c r="E122" s="304"/>
      <c r="F122" s="305" t="s">
        <v>190</v>
      </c>
      <c r="G122" s="186"/>
      <c r="H122" s="306">
        <v>68</v>
      </c>
      <c r="I122" s="314"/>
      <c r="J122" s="186"/>
      <c r="K122" s="186"/>
      <c r="L122" s="60"/>
      <c r="M122" s="62"/>
      <c r="T122" s="63"/>
      <c r="AT122" s="61" t="s">
        <v>151</v>
      </c>
      <c r="AU122" s="61" t="s">
        <v>80</v>
      </c>
      <c r="AV122" s="61" t="s">
        <v>80</v>
      </c>
      <c r="AW122" s="61" t="s">
        <v>98</v>
      </c>
      <c r="AX122" s="61" t="s">
        <v>72</v>
      </c>
      <c r="AY122" s="61" t="s">
        <v>130</v>
      </c>
    </row>
    <row r="123" spans="1:65" s="6" customFormat="1" ht="13.9" customHeight="1">
      <c r="A123" s="186"/>
      <c r="B123" s="243"/>
      <c r="C123" s="294" t="s">
        <v>191</v>
      </c>
      <c r="D123" s="294" t="s">
        <v>132</v>
      </c>
      <c r="E123" s="295" t="s">
        <v>192</v>
      </c>
      <c r="F123" s="296" t="s">
        <v>193</v>
      </c>
      <c r="G123" s="297" t="s">
        <v>148</v>
      </c>
      <c r="H123" s="298">
        <v>500</v>
      </c>
      <c r="I123" s="313"/>
      <c r="J123" s="299">
        <f>ROUND($I$123*$H$123,2)</f>
        <v>0</v>
      </c>
      <c r="K123" s="296" t="s">
        <v>136</v>
      </c>
      <c r="L123" s="36"/>
      <c r="M123" s="53"/>
      <c r="N123" s="54" t="s">
        <v>43</v>
      </c>
      <c r="Q123" s="55">
        <v>0</v>
      </c>
      <c r="R123" s="55">
        <f>$Q$123*$H$123</f>
        <v>0</v>
      </c>
      <c r="S123" s="55">
        <v>0</v>
      </c>
      <c r="T123" s="56">
        <f>$S$123*$H$123</f>
        <v>0</v>
      </c>
      <c r="AR123" s="37" t="s">
        <v>137</v>
      </c>
      <c r="AT123" s="37" t="s">
        <v>132</v>
      </c>
      <c r="AU123" s="37" t="s">
        <v>80</v>
      </c>
      <c r="AY123" s="6" t="s">
        <v>130</v>
      </c>
      <c r="BE123" s="57">
        <f>IF($N$123="základní",$J$123,0)</f>
        <v>0</v>
      </c>
      <c r="BF123" s="57">
        <f>IF($N$123="snížená",$J$123,0)</f>
        <v>0</v>
      </c>
      <c r="BG123" s="57">
        <f>IF($N$123="zákl. přenesená",$J$123,0)</f>
        <v>0</v>
      </c>
      <c r="BH123" s="57">
        <f>IF($N$123="sníž. přenesená",$J$123,0)</f>
        <v>0</v>
      </c>
      <c r="BI123" s="57">
        <f>IF($N$123="nulová",$J$123,0)</f>
        <v>0</v>
      </c>
      <c r="BJ123" s="37" t="s">
        <v>22</v>
      </c>
      <c r="BK123" s="57">
        <f>ROUND($I$123*$H$123,2)</f>
        <v>0</v>
      </c>
      <c r="BL123" s="37" t="s">
        <v>137</v>
      </c>
      <c r="BM123" s="37" t="s">
        <v>194</v>
      </c>
    </row>
    <row r="124" spans="1:47" s="6" customFormat="1" ht="25.15" customHeight="1">
      <c r="A124" s="186"/>
      <c r="B124" s="243"/>
      <c r="C124" s="186"/>
      <c r="D124" s="300" t="s">
        <v>139</v>
      </c>
      <c r="E124" s="186"/>
      <c r="F124" s="301" t="s">
        <v>195</v>
      </c>
      <c r="G124" s="186"/>
      <c r="H124" s="186"/>
      <c r="I124" s="314"/>
      <c r="J124" s="186"/>
      <c r="K124" s="186"/>
      <c r="L124" s="36"/>
      <c r="M124" s="58"/>
      <c r="T124" s="59"/>
      <c r="AT124" s="6" t="s">
        <v>139</v>
      </c>
      <c r="AU124" s="6" t="s">
        <v>80</v>
      </c>
    </row>
    <row r="125" spans="1:51" s="6" customFormat="1" ht="13.9" customHeight="1">
      <c r="A125" s="186"/>
      <c r="B125" s="302"/>
      <c r="C125" s="186"/>
      <c r="D125" s="303" t="s">
        <v>151</v>
      </c>
      <c r="E125" s="304"/>
      <c r="F125" s="305" t="s">
        <v>196</v>
      </c>
      <c r="G125" s="186"/>
      <c r="H125" s="306">
        <v>489.042</v>
      </c>
      <c r="I125" s="314"/>
      <c r="J125" s="186"/>
      <c r="K125" s="186"/>
      <c r="L125" s="60"/>
      <c r="M125" s="62"/>
      <c r="T125" s="63"/>
      <c r="AT125" s="61" t="s">
        <v>151</v>
      </c>
      <c r="AU125" s="61" t="s">
        <v>80</v>
      </c>
      <c r="AV125" s="61" t="s">
        <v>80</v>
      </c>
      <c r="AW125" s="61" t="s">
        <v>98</v>
      </c>
      <c r="AX125" s="61" t="s">
        <v>72</v>
      </c>
      <c r="AY125" s="61" t="s">
        <v>130</v>
      </c>
    </row>
    <row r="126" spans="1:51" s="6" customFormat="1" ht="13.9" customHeight="1">
      <c r="A126" s="186"/>
      <c r="B126" s="302"/>
      <c r="C126" s="186"/>
      <c r="D126" s="303" t="s">
        <v>151</v>
      </c>
      <c r="E126" s="304"/>
      <c r="F126" s="305" t="s">
        <v>163</v>
      </c>
      <c r="G126" s="186"/>
      <c r="H126" s="306">
        <v>10.958</v>
      </c>
      <c r="I126" s="314"/>
      <c r="J126" s="186"/>
      <c r="K126" s="186"/>
      <c r="L126" s="60"/>
      <c r="M126" s="62"/>
      <c r="T126" s="63"/>
      <c r="AT126" s="61" t="s">
        <v>151</v>
      </c>
      <c r="AU126" s="61" t="s">
        <v>80</v>
      </c>
      <c r="AV126" s="61" t="s">
        <v>80</v>
      </c>
      <c r="AW126" s="61" t="s">
        <v>98</v>
      </c>
      <c r="AX126" s="61" t="s">
        <v>72</v>
      </c>
      <c r="AY126" s="61" t="s">
        <v>130</v>
      </c>
    </row>
    <row r="127" spans="1:65" s="6" customFormat="1" ht="13.9" customHeight="1">
      <c r="A127" s="186"/>
      <c r="B127" s="243"/>
      <c r="C127" s="294" t="s">
        <v>26</v>
      </c>
      <c r="D127" s="294" t="s">
        <v>132</v>
      </c>
      <c r="E127" s="295" t="s">
        <v>197</v>
      </c>
      <c r="F127" s="296" t="s">
        <v>198</v>
      </c>
      <c r="G127" s="297" t="s">
        <v>148</v>
      </c>
      <c r="H127" s="298">
        <v>500</v>
      </c>
      <c r="I127" s="313"/>
      <c r="J127" s="299">
        <f>ROUND($I$127*$H$127,2)</f>
        <v>0</v>
      </c>
      <c r="K127" s="296" t="s">
        <v>136</v>
      </c>
      <c r="L127" s="36"/>
      <c r="M127" s="53"/>
      <c r="N127" s="54" t="s">
        <v>43</v>
      </c>
      <c r="Q127" s="55">
        <v>0</v>
      </c>
      <c r="R127" s="55">
        <f>$Q$127*$H$127</f>
        <v>0</v>
      </c>
      <c r="S127" s="55">
        <v>0</v>
      </c>
      <c r="T127" s="56">
        <f>$S$127*$H$127</f>
        <v>0</v>
      </c>
      <c r="AR127" s="37" t="s">
        <v>137</v>
      </c>
      <c r="AT127" s="37" t="s">
        <v>132</v>
      </c>
      <c r="AU127" s="37" t="s">
        <v>80</v>
      </c>
      <c r="AY127" s="6" t="s">
        <v>130</v>
      </c>
      <c r="BE127" s="57">
        <f>IF($N$127="základní",$J$127,0)</f>
        <v>0</v>
      </c>
      <c r="BF127" s="57">
        <f>IF($N$127="snížená",$J$127,0)</f>
        <v>0</v>
      </c>
      <c r="BG127" s="57">
        <f>IF($N$127="zákl. přenesená",$J$127,0)</f>
        <v>0</v>
      </c>
      <c r="BH127" s="57">
        <f>IF($N$127="sníž. přenesená",$J$127,0)</f>
        <v>0</v>
      </c>
      <c r="BI127" s="57">
        <f>IF($N$127="nulová",$J$127,0)</f>
        <v>0</v>
      </c>
      <c r="BJ127" s="37" t="s">
        <v>22</v>
      </c>
      <c r="BK127" s="57">
        <f>ROUND($I$127*$H$127,2)</f>
        <v>0</v>
      </c>
      <c r="BL127" s="37" t="s">
        <v>137</v>
      </c>
      <c r="BM127" s="37" t="s">
        <v>199</v>
      </c>
    </row>
    <row r="128" spans="1:47" s="6" customFormat="1" ht="36.6" customHeight="1">
      <c r="A128" s="186"/>
      <c r="B128" s="243"/>
      <c r="C128" s="186"/>
      <c r="D128" s="300" t="s">
        <v>139</v>
      </c>
      <c r="E128" s="186"/>
      <c r="F128" s="301" t="s">
        <v>200</v>
      </c>
      <c r="G128" s="186"/>
      <c r="H128" s="186"/>
      <c r="I128" s="314"/>
      <c r="J128" s="186"/>
      <c r="K128" s="186"/>
      <c r="L128" s="36"/>
      <c r="M128" s="58"/>
      <c r="T128" s="59"/>
      <c r="AT128" s="6" t="s">
        <v>139</v>
      </c>
      <c r="AU128" s="6" t="s">
        <v>80</v>
      </c>
    </row>
    <row r="129" spans="1:51" s="6" customFormat="1" ht="13.9" customHeight="1">
      <c r="A129" s="186"/>
      <c r="B129" s="302"/>
      <c r="C129" s="186"/>
      <c r="D129" s="303" t="s">
        <v>151</v>
      </c>
      <c r="E129" s="304"/>
      <c r="F129" s="305" t="s">
        <v>201</v>
      </c>
      <c r="G129" s="186"/>
      <c r="H129" s="306">
        <v>500</v>
      </c>
      <c r="I129" s="314"/>
      <c r="J129" s="186"/>
      <c r="K129" s="186"/>
      <c r="L129" s="60"/>
      <c r="M129" s="62"/>
      <c r="T129" s="63"/>
      <c r="AT129" s="61" t="s">
        <v>151</v>
      </c>
      <c r="AU129" s="61" t="s">
        <v>80</v>
      </c>
      <c r="AV129" s="61" t="s">
        <v>80</v>
      </c>
      <c r="AW129" s="61" t="s">
        <v>98</v>
      </c>
      <c r="AX129" s="61" t="s">
        <v>72</v>
      </c>
      <c r="AY129" s="61" t="s">
        <v>130</v>
      </c>
    </row>
    <row r="130" spans="1:65" s="6" customFormat="1" ht="13.9" customHeight="1">
      <c r="A130" s="186"/>
      <c r="B130" s="243"/>
      <c r="C130" s="294" t="s">
        <v>202</v>
      </c>
      <c r="D130" s="294" t="s">
        <v>132</v>
      </c>
      <c r="E130" s="295" t="s">
        <v>203</v>
      </c>
      <c r="F130" s="296" t="s">
        <v>204</v>
      </c>
      <c r="G130" s="297" t="s">
        <v>148</v>
      </c>
      <c r="H130" s="298">
        <v>2250</v>
      </c>
      <c r="I130" s="313"/>
      <c r="J130" s="299">
        <f>ROUND($I$130*$H$130,2)</f>
        <v>0</v>
      </c>
      <c r="K130" s="296" t="s">
        <v>136</v>
      </c>
      <c r="L130" s="36"/>
      <c r="M130" s="53"/>
      <c r="N130" s="54" t="s">
        <v>43</v>
      </c>
      <c r="Q130" s="55">
        <v>0</v>
      </c>
      <c r="R130" s="55">
        <f>$Q$130*$H$130</f>
        <v>0</v>
      </c>
      <c r="S130" s="55">
        <v>0</v>
      </c>
      <c r="T130" s="56">
        <f>$S$130*$H$130</f>
        <v>0</v>
      </c>
      <c r="AR130" s="37" t="s">
        <v>137</v>
      </c>
      <c r="AT130" s="37" t="s">
        <v>132</v>
      </c>
      <c r="AU130" s="37" t="s">
        <v>80</v>
      </c>
      <c r="AY130" s="6" t="s">
        <v>130</v>
      </c>
      <c r="BE130" s="57">
        <f>IF($N$130="základní",$J$130,0)</f>
        <v>0</v>
      </c>
      <c r="BF130" s="57">
        <f>IF($N$130="snížená",$J$130,0)</f>
        <v>0</v>
      </c>
      <c r="BG130" s="57">
        <f>IF($N$130="zákl. přenesená",$J$130,0)</f>
        <v>0</v>
      </c>
      <c r="BH130" s="57">
        <f>IF($N$130="sníž. přenesená",$J$130,0)</f>
        <v>0</v>
      </c>
      <c r="BI130" s="57">
        <f>IF($N$130="nulová",$J$130,0)</f>
        <v>0</v>
      </c>
      <c r="BJ130" s="37" t="s">
        <v>22</v>
      </c>
      <c r="BK130" s="57">
        <f>ROUND($I$130*$H$130,2)</f>
        <v>0</v>
      </c>
      <c r="BL130" s="37" t="s">
        <v>137</v>
      </c>
      <c r="BM130" s="37" t="s">
        <v>205</v>
      </c>
    </row>
    <row r="131" spans="1:47" s="6" customFormat="1" ht="25.15" customHeight="1">
      <c r="A131" s="186"/>
      <c r="B131" s="243"/>
      <c r="C131" s="186"/>
      <c r="D131" s="300" t="s">
        <v>139</v>
      </c>
      <c r="E131" s="186"/>
      <c r="F131" s="301" t="s">
        <v>206</v>
      </c>
      <c r="G131" s="186"/>
      <c r="H131" s="186"/>
      <c r="I131" s="314"/>
      <c r="J131" s="186"/>
      <c r="K131" s="186"/>
      <c r="L131" s="36"/>
      <c r="M131" s="58"/>
      <c r="T131" s="59"/>
      <c r="AT131" s="6" t="s">
        <v>139</v>
      </c>
      <c r="AU131" s="6" t="s">
        <v>80</v>
      </c>
    </row>
    <row r="132" spans="1:51" s="6" customFormat="1" ht="13.9" customHeight="1">
      <c r="A132" s="186"/>
      <c r="B132" s="302"/>
      <c r="C132" s="186"/>
      <c r="D132" s="303" t="s">
        <v>151</v>
      </c>
      <c r="E132" s="304"/>
      <c r="F132" s="305" t="s">
        <v>207</v>
      </c>
      <c r="G132" s="186"/>
      <c r="H132" s="306">
        <v>2250</v>
      </c>
      <c r="I132" s="314"/>
      <c r="J132" s="186"/>
      <c r="K132" s="186"/>
      <c r="L132" s="60"/>
      <c r="M132" s="62"/>
      <c r="T132" s="63"/>
      <c r="AT132" s="61" t="s">
        <v>151</v>
      </c>
      <c r="AU132" s="61" t="s">
        <v>80</v>
      </c>
      <c r="AV132" s="61" t="s">
        <v>80</v>
      </c>
      <c r="AW132" s="61" t="s">
        <v>98</v>
      </c>
      <c r="AX132" s="61" t="s">
        <v>72</v>
      </c>
      <c r="AY132" s="61" t="s">
        <v>130</v>
      </c>
    </row>
    <row r="133" spans="1:65" s="6" customFormat="1" ht="13.9" customHeight="1">
      <c r="A133" s="186"/>
      <c r="B133" s="243"/>
      <c r="C133" s="294" t="s">
        <v>208</v>
      </c>
      <c r="D133" s="294" t="s">
        <v>132</v>
      </c>
      <c r="E133" s="295" t="s">
        <v>209</v>
      </c>
      <c r="F133" s="296" t="s">
        <v>210</v>
      </c>
      <c r="G133" s="297" t="s">
        <v>148</v>
      </c>
      <c r="H133" s="298">
        <v>2250</v>
      </c>
      <c r="I133" s="313"/>
      <c r="J133" s="299">
        <f>ROUND($I$133*$H$133,2)</f>
        <v>0</v>
      </c>
      <c r="K133" s="296" t="s">
        <v>136</v>
      </c>
      <c r="L133" s="36"/>
      <c r="M133" s="53"/>
      <c r="N133" s="54" t="s">
        <v>43</v>
      </c>
      <c r="Q133" s="55">
        <v>0</v>
      </c>
      <c r="R133" s="55">
        <f>$Q$133*$H$133</f>
        <v>0</v>
      </c>
      <c r="S133" s="55">
        <v>0</v>
      </c>
      <c r="T133" s="56">
        <f>$S$133*$H$133</f>
        <v>0</v>
      </c>
      <c r="AR133" s="37" t="s">
        <v>137</v>
      </c>
      <c r="AT133" s="37" t="s">
        <v>132</v>
      </c>
      <c r="AU133" s="37" t="s">
        <v>80</v>
      </c>
      <c r="AY133" s="6" t="s">
        <v>130</v>
      </c>
      <c r="BE133" s="57">
        <f>IF($N$133="základní",$J$133,0)</f>
        <v>0</v>
      </c>
      <c r="BF133" s="57">
        <f>IF($N$133="snížená",$J$133,0)</f>
        <v>0</v>
      </c>
      <c r="BG133" s="57">
        <f>IF($N$133="zákl. přenesená",$J$133,0)</f>
        <v>0</v>
      </c>
      <c r="BH133" s="57">
        <f>IF($N$133="sníž. přenesená",$J$133,0)</f>
        <v>0</v>
      </c>
      <c r="BI133" s="57">
        <f>IF($N$133="nulová",$J$133,0)</f>
        <v>0</v>
      </c>
      <c r="BJ133" s="37" t="s">
        <v>22</v>
      </c>
      <c r="BK133" s="57">
        <f>ROUND($I$133*$H$133,2)</f>
        <v>0</v>
      </c>
      <c r="BL133" s="37" t="s">
        <v>137</v>
      </c>
      <c r="BM133" s="37" t="s">
        <v>211</v>
      </c>
    </row>
    <row r="134" spans="1:47" s="6" customFormat="1" ht="25.15" customHeight="1">
      <c r="A134" s="186"/>
      <c r="B134" s="243"/>
      <c r="C134" s="186"/>
      <c r="D134" s="300" t="s">
        <v>139</v>
      </c>
      <c r="E134" s="186"/>
      <c r="F134" s="301" t="s">
        <v>212</v>
      </c>
      <c r="G134" s="186"/>
      <c r="H134" s="186"/>
      <c r="I134" s="314"/>
      <c r="J134" s="186"/>
      <c r="K134" s="186"/>
      <c r="L134" s="36"/>
      <c r="M134" s="58"/>
      <c r="T134" s="59"/>
      <c r="AT134" s="6" t="s">
        <v>139</v>
      </c>
      <c r="AU134" s="6" t="s">
        <v>80</v>
      </c>
    </row>
    <row r="135" spans="1:65" s="6" customFormat="1" ht="13.9" customHeight="1">
      <c r="A135" s="186"/>
      <c r="B135" s="243"/>
      <c r="C135" s="294" t="s">
        <v>213</v>
      </c>
      <c r="D135" s="294" t="s">
        <v>132</v>
      </c>
      <c r="E135" s="295" t="s">
        <v>165</v>
      </c>
      <c r="F135" s="296" t="s">
        <v>166</v>
      </c>
      <c r="G135" s="297" t="s">
        <v>148</v>
      </c>
      <c r="H135" s="298">
        <v>4500</v>
      </c>
      <c r="I135" s="313"/>
      <c r="J135" s="299">
        <f>ROUND($I$135*$H$135,2)</f>
        <v>0</v>
      </c>
      <c r="K135" s="296" t="s">
        <v>136</v>
      </c>
      <c r="L135" s="36"/>
      <c r="M135" s="53"/>
      <c r="N135" s="54" t="s">
        <v>43</v>
      </c>
      <c r="Q135" s="55">
        <v>0</v>
      </c>
      <c r="R135" s="55">
        <f>$Q$135*$H$135</f>
        <v>0</v>
      </c>
      <c r="S135" s="55">
        <v>0</v>
      </c>
      <c r="T135" s="56">
        <f>$S$135*$H$135</f>
        <v>0</v>
      </c>
      <c r="AR135" s="37" t="s">
        <v>137</v>
      </c>
      <c r="AT135" s="37" t="s">
        <v>132</v>
      </c>
      <c r="AU135" s="37" t="s">
        <v>80</v>
      </c>
      <c r="AY135" s="6" t="s">
        <v>130</v>
      </c>
      <c r="BE135" s="57">
        <f>IF($N$135="základní",$J$135,0)</f>
        <v>0</v>
      </c>
      <c r="BF135" s="57">
        <f>IF($N$135="snížená",$J$135,0)</f>
        <v>0</v>
      </c>
      <c r="BG135" s="57">
        <f>IF($N$135="zákl. přenesená",$J$135,0)</f>
        <v>0</v>
      </c>
      <c r="BH135" s="57">
        <f>IF($N$135="sníž. přenesená",$J$135,0)</f>
        <v>0</v>
      </c>
      <c r="BI135" s="57">
        <f>IF($N$135="nulová",$J$135,0)</f>
        <v>0</v>
      </c>
      <c r="BJ135" s="37" t="s">
        <v>22</v>
      </c>
      <c r="BK135" s="57">
        <f>ROUND($I$135*$H$135,2)</f>
        <v>0</v>
      </c>
      <c r="BL135" s="37" t="s">
        <v>137</v>
      </c>
      <c r="BM135" s="37" t="s">
        <v>214</v>
      </c>
    </row>
    <row r="136" spans="1:47" s="6" customFormat="1" ht="14.45" customHeight="1">
      <c r="A136" s="186"/>
      <c r="B136" s="243"/>
      <c r="C136" s="186"/>
      <c r="D136" s="300" t="s">
        <v>139</v>
      </c>
      <c r="E136" s="186"/>
      <c r="F136" s="301" t="s">
        <v>168</v>
      </c>
      <c r="G136" s="186"/>
      <c r="H136" s="186"/>
      <c r="I136" s="314"/>
      <c r="J136" s="186"/>
      <c r="K136" s="186"/>
      <c r="L136" s="36"/>
      <c r="M136" s="58"/>
      <c r="T136" s="59"/>
      <c r="AT136" s="6" t="s">
        <v>139</v>
      </c>
      <c r="AU136" s="6" t="s">
        <v>80</v>
      </c>
    </row>
    <row r="137" spans="1:51" s="6" customFormat="1" ht="13.9" customHeight="1">
      <c r="A137" s="186"/>
      <c r="B137" s="302"/>
      <c r="C137" s="186"/>
      <c r="D137" s="303" t="s">
        <v>151</v>
      </c>
      <c r="E137" s="304"/>
      <c r="F137" s="305" t="s">
        <v>215</v>
      </c>
      <c r="G137" s="186"/>
      <c r="H137" s="306">
        <v>4500</v>
      </c>
      <c r="I137" s="314"/>
      <c r="J137" s="186"/>
      <c r="K137" s="186"/>
      <c r="L137" s="60"/>
      <c r="M137" s="62"/>
      <c r="T137" s="63"/>
      <c r="AT137" s="61" t="s">
        <v>151</v>
      </c>
      <c r="AU137" s="61" t="s">
        <v>80</v>
      </c>
      <c r="AV137" s="61" t="s">
        <v>80</v>
      </c>
      <c r="AW137" s="61" t="s">
        <v>98</v>
      </c>
      <c r="AX137" s="61" t="s">
        <v>72</v>
      </c>
      <c r="AY137" s="61" t="s">
        <v>130</v>
      </c>
    </row>
    <row r="138" spans="1:65" s="6" customFormat="1" ht="13.9" customHeight="1">
      <c r="A138" s="186"/>
      <c r="B138" s="243"/>
      <c r="C138" s="294" t="s">
        <v>216</v>
      </c>
      <c r="D138" s="294" t="s">
        <v>132</v>
      </c>
      <c r="E138" s="295" t="s">
        <v>192</v>
      </c>
      <c r="F138" s="296" t="s">
        <v>193</v>
      </c>
      <c r="G138" s="297" t="s">
        <v>148</v>
      </c>
      <c r="H138" s="298">
        <v>2250</v>
      </c>
      <c r="I138" s="313"/>
      <c r="J138" s="299">
        <f>ROUND($I$138*$H$138,2)</f>
        <v>0</v>
      </c>
      <c r="K138" s="296" t="s">
        <v>136</v>
      </c>
      <c r="L138" s="36"/>
      <c r="M138" s="53"/>
      <c r="N138" s="54" t="s">
        <v>43</v>
      </c>
      <c r="Q138" s="55">
        <v>0</v>
      </c>
      <c r="R138" s="55">
        <f>$Q$138*$H$138</f>
        <v>0</v>
      </c>
      <c r="S138" s="55">
        <v>0</v>
      </c>
      <c r="T138" s="56">
        <f>$S$138*$H$138</f>
        <v>0</v>
      </c>
      <c r="AR138" s="37" t="s">
        <v>137</v>
      </c>
      <c r="AT138" s="37" t="s">
        <v>132</v>
      </c>
      <c r="AU138" s="37" t="s">
        <v>80</v>
      </c>
      <c r="AY138" s="6" t="s">
        <v>130</v>
      </c>
      <c r="BE138" s="57">
        <f>IF($N$138="základní",$J$138,0)</f>
        <v>0</v>
      </c>
      <c r="BF138" s="57">
        <f>IF($N$138="snížená",$J$138,0)</f>
        <v>0</v>
      </c>
      <c r="BG138" s="57">
        <f>IF($N$138="zákl. přenesená",$J$138,0)</f>
        <v>0</v>
      </c>
      <c r="BH138" s="57">
        <f>IF($N$138="sníž. přenesená",$J$138,0)</f>
        <v>0</v>
      </c>
      <c r="BI138" s="57">
        <f>IF($N$138="nulová",$J$138,0)</f>
        <v>0</v>
      </c>
      <c r="BJ138" s="37" t="s">
        <v>22</v>
      </c>
      <c r="BK138" s="57">
        <f>ROUND($I$138*$H$138,2)</f>
        <v>0</v>
      </c>
      <c r="BL138" s="37" t="s">
        <v>137</v>
      </c>
      <c r="BM138" s="37" t="s">
        <v>217</v>
      </c>
    </row>
    <row r="139" spans="1:47" s="6" customFormat="1" ht="25.15" customHeight="1">
      <c r="A139" s="186"/>
      <c r="B139" s="243"/>
      <c r="C139" s="186"/>
      <c r="D139" s="300" t="s">
        <v>139</v>
      </c>
      <c r="E139" s="186"/>
      <c r="F139" s="301" t="s">
        <v>195</v>
      </c>
      <c r="G139" s="186"/>
      <c r="H139" s="186"/>
      <c r="I139" s="314"/>
      <c r="J139" s="186"/>
      <c r="K139" s="186"/>
      <c r="L139" s="36"/>
      <c r="M139" s="58"/>
      <c r="T139" s="59"/>
      <c r="AT139" s="6" t="s">
        <v>139</v>
      </c>
      <c r="AU139" s="6" t="s">
        <v>80</v>
      </c>
    </row>
    <row r="140" spans="1:65" s="6" customFormat="1" ht="13.9" customHeight="1">
      <c r="A140" s="186"/>
      <c r="B140" s="243"/>
      <c r="C140" s="294" t="s">
        <v>9</v>
      </c>
      <c r="D140" s="294" t="s">
        <v>132</v>
      </c>
      <c r="E140" s="295" t="s">
        <v>218</v>
      </c>
      <c r="F140" s="296" t="s">
        <v>219</v>
      </c>
      <c r="G140" s="297" t="s">
        <v>148</v>
      </c>
      <c r="H140" s="298">
        <v>2250</v>
      </c>
      <c r="I140" s="313"/>
      <c r="J140" s="299">
        <f>ROUND($I$140*$H$140,2)</f>
        <v>0</v>
      </c>
      <c r="K140" s="296" t="s">
        <v>136</v>
      </c>
      <c r="L140" s="36"/>
      <c r="M140" s="53"/>
      <c r="N140" s="54" t="s">
        <v>43</v>
      </c>
      <c r="Q140" s="55">
        <v>0</v>
      </c>
      <c r="R140" s="55">
        <f>$Q$140*$H$140</f>
        <v>0</v>
      </c>
      <c r="S140" s="55">
        <v>0</v>
      </c>
      <c r="T140" s="56">
        <f>$S$140*$H$140</f>
        <v>0</v>
      </c>
      <c r="AR140" s="37" t="s">
        <v>137</v>
      </c>
      <c r="AT140" s="37" t="s">
        <v>132</v>
      </c>
      <c r="AU140" s="37" t="s">
        <v>80</v>
      </c>
      <c r="AY140" s="6" t="s">
        <v>130</v>
      </c>
      <c r="BE140" s="57">
        <f>IF($N$140="základní",$J$140,0)</f>
        <v>0</v>
      </c>
      <c r="BF140" s="57">
        <f>IF($N$140="snížená",$J$140,0)</f>
        <v>0</v>
      </c>
      <c r="BG140" s="57">
        <f>IF($N$140="zákl. přenesená",$J$140,0)</f>
        <v>0</v>
      </c>
      <c r="BH140" s="57">
        <f>IF($N$140="sníž. přenesená",$J$140,0)</f>
        <v>0</v>
      </c>
      <c r="BI140" s="57">
        <f>IF($N$140="nulová",$J$140,0)</f>
        <v>0</v>
      </c>
      <c r="BJ140" s="37" t="s">
        <v>22</v>
      </c>
      <c r="BK140" s="57">
        <f>ROUND($I$140*$H$140,2)</f>
        <v>0</v>
      </c>
      <c r="BL140" s="37" t="s">
        <v>137</v>
      </c>
      <c r="BM140" s="37" t="s">
        <v>220</v>
      </c>
    </row>
    <row r="141" spans="1:47" s="6" customFormat="1" ht="14.45" customHeight="1">
      <c r="A141" s="186"/>
      <c r="B141" s="243"/>
      <c r="C141" s="186"/>
      <c r="D141" s="300" t="s">
        <v>139</v>
      </c>
      <c r="E141" s="186"/>
      <c r="F141" s="301" t="s">
        <v>219</v>
      </c>
      <c r="G141" s="186"/>
      <c r="H141" s="186"/>
      <c r="I141" s="314"/>
      <c r="J141" s="186"/>
      <c r="K141" s="186"/>
      <c r="L141" s="36"/>
      <c r="M141" s="58"/>
      <c r="T141" s="59"/>
      <c r="AT141" s="6" t="s">
        <v>139</v>
      </c>
      <c r="AU141" s="6" t="s">
        <v>80</v>
      </c>
    </row>
    <row r="142" spans="1:65" s="6" customFormat="1" ht="13.9" customHeight="1">
      <c r="A142" s="186"/>
      <c r="B142" s="243"/>
      <c r="C142" s="294" t="s">
        <v>221</v>
      </c>
      <c r="D142" s="294" t="s">
        <v>132</v>
      </c>
      <c r="E142" s="295" t="s">
        <v>222</v>
      </c>
      <c r="F142" s="296" t="s">
        <v>223</v>
      </c>
      <c r="G142" s="297" t="s">
        <v>224</v>
      </c>
      <c r="H142" s="298">
        <v>3000</v>
      </c>
      <c r="I142" s="313"/>
      <c r="J142" s="299">
        <f>ROUND($I$142*$H$142,2)</f>
        <v>0</v>
      </c>
      <c r="K142" s="296" t="s">
        <v>136</v>
      </c>
      <c r="L142" s="36"/>
      <c r="M142" s="53"/>
      <c r="N142" s="54" t="s">
        <v>43</v>
      </c>
      <c r="Q142" s="55">
        <v>0</v>
      </c>
      <c r="R142" s="55">
        <f>$Q$142*$H$142</f>
        <v>0</v>
      </c>
      <c r="S142" s="55">
        <v>0</v>
      </c>
      <c r="T142" s="56">
        <f>$S$142*$H$142</f>
        <v>0</v>
      </c>
      <c r="AR142" s="37" t="s">
        <v>137</v>
      </c>
      <c r="AT142" s="37" t="s">
        <v>132</v>
      </c>
      <c r="AU142" s="37" t="s">
        <v>80</v>
      </c>
      <c r="AY142" s="6" t="s">
        <v>130</v>
      </c>
      <c r="BE142" s="57">
        <f>IF($N$142="základní",$J$142,0)</f>
        <v>0</v>
      </c>
      <c r="BF142" s="57">
        <f>IF($N$142="snížená",$J$142,0)</f>
        <v>0</v>
      </c>
      <c r="BG142" s="57">
        <f>IF($N$142="zákl. přenesená",$J$142,0)</f>
        <v>0</v>
      </c>
      <c r="BH142" s="57">
        <f>IF($N$142="sníž. přenesená",$J$142,0)</f>
        <v>0</v>
      </c>
      <c r="BI142" s="57">
        <f>IF($N$142="nulová",$J$142,0)</f>
        <v>0</v>
      </c>
      <c r="BJ142" s="37" t="s">
        <v>22</v>
      </c>
      <c r="BK142" s="57">
        <f>ROUND($I$142*$H$142,2)</f>
        <v>0</v>
      </c>
      <c r="BL142" s="37" t="s">
        <v>137</v>
      </c>
      <c r="BM142" s="37" t="s">
        <v>225</v>
      </c>
    </row>
    <row r="143" spans="1:47" s="6" customFormat="1" ht="14.45" customHeight="1">
      <c r="A143" s="186"/>
      <c r="B143" s="243"/>
      <c r="C143" s="186"/>
      <c r="D143" s="300" t="s">
        <v>139</v>
      </c>
      <c r="E143" s="186"/>
      <c r="F143" s="301" t="s">
        <v>226</v>
      </c>
      <c r="G143" s="186"/>
      <c r="H143" s="186"/>
      <c r="I143" s="314"/>
      <c r="J143" s="186"/>
      <c r="K143" s="186"/>
      <c r="L143" s="36"/>
      <c r="M143" s="58"/>
      <c r="T143" s="59"/>
      <c r="AT143" s="6" t="s">
        <v>139</v>
      </c>
      <c r="AU143" s="6" t="s">
        <v>80</v>
      </c>
    </row>
    <row r="144" spans="1:51" s="6" customFormat="1" ht="13.9" customHeight="1">
      <c r="A144" s="186"/>
      <c r="B144" s="302"/>
      <c r="C144" s="186"/>
      <c r="D144" s="303" t="s">
        <v>151</v>
      </c>
      <c r="E144" s="304"/>
      <c r="F144" s="305" t="s">
        <v>227</v>
      </c>
      <c r="G144" s="186"/>
      <c r="H144" s="306">
        <v>3000</v>
      </c>
      <c r="I144" s="314"/>
      <c r="J144" s="186"/>
      <c r="K144" s="186"/>
      <c r="L144" s="60"/>
      <c r="M144" s="62"/>
      <c r="T144" s="63"/>
      <c r="AT144" s="61" t="s">
        <v>151</v>
      </c>
      <c r="AU144" s="61" t="s">
        <v>80</v>
      </c>
      <c r="AV144" s="61" t="s">
        <v>80</v>
      </c>
      <c r="AW144" s="61" t="s">
        <v>98</v>
      </c>
      <c r="AX144" s="61" t="s">
        <v>72</v>
      </c>
      <c r="AY144" s="61" t="s">
        <v>130</v>
      </c>
    </row>
    <row r="145" spans="1:65" s="6" customFormat="1" ht="13.9" customHeight="1">
      <c r="A145" s="186"/>
      <c r="B145" s="243"/>
      <c r="C145" s="294" t="s">
        <v>228</v>
      </c>
      <c r="D145" s="294" t="s">
        <v>132</v>
      </c>
      <c r="E145" s="295" t="s">
        <v>229</v>
      </c>
      <c r="F145" s="296" t="s">
        <v>230</v>
      </c>
      <c r="G145" s="297" t="s">
        <v>224</v>
      </c>
      <c r="H145" s="298">
        <v>135</v>
      </c>
      <c r="I145" s="313"/>
      <c r="J145" s="299">
        <f>ROUND($I$145*$H$145,2)</f>
        <v>0</v>
      </c>
      <c r="K145" s="296" t="s">
        <v>136</v>
      </c>
      <c r="L145" s="36"/>
      <c r="M145" s="53"/>
      <c r="N145" s="54" t="s">
        <v>43</v>
      </c>
      <c r="Q145" s="55">
        <v>0</v>
      </c>
      <c r="R145" s="55">
        <f>$Q$145*$H$145</f>
        <v>0</v>
      </c>
      <c r="S145" s="55">
        <v>0</v>
      </c>
      <c r="T145" s="56">
        <f>$S$145*$H$145</f>
        <v>0</v>
      </c>
      <c r="AR145" s="37" t="s">
        <v>137</v>
      </c>
      <c r="AT145" s="37" t="s">
        <v>132</v>
      </c>
      <c r="AU145" s="37" t="s">
        <v>80</v>
      </c>
      <c r="AY145" s="6" t="s">
        <v>130</v>
      </c>
      <c r="BE145" s="57">
        <f>IF($N$145="základní",$J$145,0)</f>
        <v>0</v>
      </c>
      <c r="BF145" s="57">
        <f>IF($N$145="snížená",$J$145,0)</f>
        <v>0</v>
      </c>
      <c r="BG145" s="57">
        <f>IF($N$145="zákl. přenesená",$J$145,0)</f>
        <v>0</v>
      </c>
      <c r="BH145" s="57">
        <f>IF($N$145="sníž. přenesená",$J$145,0)</f>
        <v>0</v>
      </c>
      <c r="BI145" s="57">
        <f>IF($N$145="nulová",$J$145,0)</f>
        <v>0</v>
      </c>
      <c r="BJ145" s="37" t="s">
        <v>22</v>
      </c>
      <c r="BK145" s="57">
        <f>ROUND($I$145*$H$145,2)</f>
        <v>0</v>
      </c>
      <c r="BL145" s="37" t="s">
        <v>137</v>
      </c>
      <c r="BM145" s="37" t="s">
        <v>231</v>
      </c>
    </row>
    <row r="146" spans="1:47" s="6" customFormat="1" ht="14.45" customHeight="1">
      <c r="A146" s="186"/>
      <c r="B146" s="243"/>
      <c r="C146" s="186"/>
      <c r="D146" s="300" t="s">
        <v>139</v>
      </c>
      <c r="E146" s="186"/>
      <c r="F146" s="301" t="s">
        <v>232</v>
      </c>
      <c r="G146" s="186"/>
      <c r="H146" s="186"/>
      <c r="I146" s="314"/>
      <c r="J146" s="186"/>
      <c r="K146" s="186"/>
      <c r="L146" s="36"/>
      <c r="M146" s="58"/>
      <c r="T146" s="59"/>
      <c r="AT146" s="6" t="s">
        <v>139</v>
      </c>
      <c r="AU146" s="6" t="s">
        <v>80</v>
      </c>
    </row>
    <row r="147" spans="1:51" s="6" customFormat="1" ht="13.9" customHeight="1">
      <c r="A147" s="186"/>
      <c r="B147" s="302"/>
      <c r="C147" s="186"/>
      <c r="D147" s="303" t="s">
        <v>151</v>
      </c>
      <c r="E147" s="304"/>
      <c r="F147" s="305" t="s">
        <v>233</v>
      </c>
      <c r="G147" s="186"/>
      <c r="H147" s="306">
        <v>135</v>
      </c>
      <c r="I147" s="314"/>
      <c r="J147" s="186"/>
      <c r="K147" s="186"/>
      <c r="L147" s="60"/>
      <c r="M147" s="62"/>
      <c r="T147" s="63"/>
      <c r="AT147" s="61" t="s">
        <v>151</v>
      </c>
      <c r="AU147" s="61" t="s">
        <v>80</v>
      </c>
      <c r="AV147" s="61" t="s">
        <v>80</v>
      </c>
      <c r="AW147" s="61" t="s">
        <v>98</v>
      </c>
      <c r="AX147" s="61" t="s">
        <v>72</v>
      </c>
      <c r="AY147" s="61" t="s">
        <v>130</v>
      </c>
    </row>
    <row r="148" spans="1:65" s="6" customFormat="1" ht="13.9" customHeight="1">
      <c r="A148" s="186"/>
      <c r="B148" s="243"/>
      <c r="C148" s="294" t="s">
        <v>234</v>
      </c>
      <c r="D148" s="294" t="s">
        <v>132</v>
      </c>
      <c r="E148" s="295" t="s">
        <v>235</v>
      </c>
      <c r="F148" s="296" t="s">
        <v>236</v>
      </c>
      <c r="G148" s="297" t="s">
        <v>224</v>
      </c>
      <c r="H148" s="298">
        <v>800</v>
      </c>
      <c r="I148" s="313"/>
      <c r="J148" s="299">
        <f>ROUND($I$148*$H$148,2)</f>
        <v>0</v>
      </c>
      <c r="K148" s="296" t="s">
        <v>136</v>
      </c>
      <c r="L148" s="36"/>
      <c r="M148" s="53"/>
      <c r="N148" s="54" t="s">
        <v>43</v>
      </c>
      <c r="Q148" s="55">
        <v>0</v>
      </c>
      <c r="R148" s="55">
        <f>$Q$148*$H$148</f>
        <v>0</v>
      </c>
      <c r="S148" s="55">
        <v>0</v>
      </c>
      <c r="T148" s="56">
        <f>$S$148*$H$148</f>
        <v>0</v>
      </c>
      <c r="AR148" s="37" t="s">
        <v>137</v>
      </c>
      <c r="AT148" s="37" t="s">
        <v>132</v>
      </c>
      <c r="AU148" s="37" t="s">
        <v>80</v>
      </c>
      <c r="AY148" s="6" t="s">
        <v>130</v>
      </c>
      <c r="BE148" s="57">
        <f>IF($N$148="základní",$J$148,0)</f>
        <v>0</v>
      </c>
      <c r="BF148" s="57">
        <f>IF($N$148="snížená",$J$148,0)</f>
        <v>0</v>
      </c>
      <c r="BG148" s="57">
        <f>IF($N$148="zákl. přenesená",$J$148,0)</f>
        <v>0</v>
      </c>
      <c r="BH148" s="57">
        <f>IF($N$148="sníž. přenesená",$J$148,0)</f>
        <v>0</v>
      </c>
      <c r="BI148" s="57">
        <f>IF($N$148="nulová",$J$148,0)</f>
        <v>0</v>
      </c>
      <c r="BJ148" s="37" t="s">
        <v>22</v>
      </c>
      <c r="BK148" s="57">
        <f>ROUND($I$148*$H$148,2)</f>
        <v>0</v>
      </c>
      <c r="BL148" s="37" t="s">
        <v>137</v>
      </c>
      <c r="BM148" s="37" t="s">
        <v>237</v>
      </c>
    </row>
    <row r="149" spans="1:47" s="6" customFormat="1" ht="25.15" customHeight="1">
      <c r="A149" s="186"/>
      <c r="B149" s="243"/>
      <c r="C149" s="186"/>
      <c r="D149" s="300" t="s">
        <v>139</v>
      </c>
      <c r="E149" s="186"/>
      <c r="F149" s="301" t="s">
        <v>238</v>
      </c>
      <c r="G149" s="186"/>
      <c r="H149" s="186"/>
      <c r="I149" s="314"/>
      <c r="J149" s="186"/>
      <c r="K149" s="186"/>
      <c r="L149" s="36"/>
      <c r="M149" s="58"/>
      <c r="T149" s="59"/>
      <c r="AT149" s="6" t="s">
        <v>139</v>
      </c>
      <c r="AU149" s="6" t="s">
        <v>80</v>
      </c>
    </row>
    <row r="150" spans="1:51" s="6" customFormat="1" ht="13.9" customHeight="1">
      <c r="A150" s="186"/>
      <c r="B150" s="302"/>
      <c r="C150" s="186"/>
      <c r="D150" s="303" t="s">
        <v>151</v>
      </c>
      <c r="E150" s="304"/>
      <c r="F150" s="305" t="s">
        <v>239</v>
      </c>
      <c r="G150" s="186"/>
      <c r="H150" s="306">
        <v>800</v>
      </c>
      <c r="I150" s="314"/>
      <c r="J150" s="186"/>
      <c r="K150" s="186"/>
      <c r="L150" s="60"/>
      <c r="M150" s="62"/>
      <c r="T150" s="63"/>
      <c r="AT150" s="61" t="s">
        <v>151</v>
      </c>
      <c r="AU150" s="61" t="s">
        <v>80</v>
      </c>
      <c r="AV150" s="61" t="s">
        <v>80</v>
      </c>
      <c r="AW150" s="61" t="s">
        <v>98</v>
      </c>
      <c r="AX150" s="61" t="s">
        <v>72</v>
      </c>
      <c r="AY150" s="61" t="s">
        <v>130</v>
      </c>
    </row>
    <row r="151" spans="1:65" s="6" customFormat="1" ht="13.9" customHeight="1">
      <c r="A151" s="186"/>
      <c r="B151" s="243"/>
      <c r="C151" s="294" t="s">
        <v>240</v>
      </c>
      <c r="D151" s="294" t="s">
        <v>132</v>
      </c>
      <c r="E151" s="295" t="s">
        <v>241</v>
      </c>
      <c r="F151" s="296" t="s">
        <v>242</v>
      </c>
      <c r="G151" s="297" t="s">
        <v>224</v>
      </c>
      <c r="H151" s="298">
        <v>800</v>
      </c>
      <c r="I151" s="313"/>
      <c r="J151" s="299">
        <f>ROUND($I$151*$H$151,2)</f>
        <v>0</v>
      </c>
      <c r="K151" s="296" t="s">
        <v>136</v>
      </c>
      <c r="L151" s="36"/>
      <c r="M151" s="53"/>
      <c r="N151" s="54" t="s">
        <v>43</v>
      </c>
      <c r="Q151" s="55">
        <v>0</v>
      </c>
      <c r="R151" s="55">
        <f>$Q$151*$H$151</f>
        <v>0</v>
      </c>
      <c r="S151" s="55">
        <v>0</v>
      </c>
      <c r="T151" s="56">
        <f>$S$151*$H$151</f>
        <v>0</v>
      </c>
      <c r="AR151" s="37" t="s">
        <v>137</v>
      </c>
      <c r="AT151" s="37" t="s">
        <v>132</v>
      </c>
      <c r="AU151" s="37" t="s">
        <v>80</v>
      </c>
      <c r="AY151" s="6" t="s">
        <v>130</v>
      </c>
      <c r="BE151" s="57">
        <f>IF($N$151="základní",$J$151,0)</f>
        <v>0</v>
      </c>
      <c r="BF151" s="57">
        <f>IF($N$151="snížená",$J$151,0)</f>
        <v>0</v>
      </c>
      <c r="BG151" s="57">
        <f>IF($N$151="zákl. přenesená",$J$151,0)</f>
        <v>0</v>
      </c>
      <c r="BH151" s="57">
        <f>IF($N$151="sníž. přenesená",$J$151,0)</f>
        <v>0</v>
      </c>
      <c r="BI151" s="57">
        <f>IF($N$151="nulová",$J$151,0)</f>
        <v>0</v>
      </c>
      <c r="BJ151" s="37" t="s">
        <v>22</v>
      </c>
      <c r="BK151" s="57">
        <f>ROUND($I$151*$H$151,2)</f>
        <v>0</v>
      </c>
      <c r="BL151" s="37" t="s">
        <v>137</v>
      </c>
      <c r="BM151" s="37" t="s">
        <v>243</v>
      </c>
    </row>
    <row r="152" spans="1:47" s="6" customFormat="1" ht="25.15" customHeight="1">
      <c r="A152" s="186"/>
      <c r="B152" s="243"/>
      <c r="C152" s="186"/>
      <c r="D152" s="300" t="s">
        <v>139</v>
      </c>
      <c r="E152" s="186"/>
      <c r="F152" s="301" t="s">
        <v>244</v>
      </c>
      <c r="G152" s="186"/>
      <c r="H152" s="186"/>
      <c r="I152" s="314"/>
      <c r="J152" s="186"/>
      <c r="K152" s="186"/>
      <c r="L152" s="36"/>
      <c r="M152" s="58"/>
      <c r="T152" s="59"/>
      <c r="AT152" s="6" t="s">
        <v>139</v>
      </c>
      <c r="AU152" s="6" t="s">
        <v>80</v>
      </c>
    </row>
    <row r="153" spans="1:51" s="6" customFormat="1" ht="13.9" customHeight="1">
      <c r="A153" s="186"/>
      <c r="B153" s="302"/>
      <c r="C153" s="186"/>
      <c r="D153" s="303" t="s">
        <v>151</v>
      </c>
      <c r="E153" s="304"/>
      <c r="F153" s="305" t="s">
        <v>245</v>
      </c>
      <c r="G153" s="186"/>
      <c r="H153" s="306">
        <v>800</v>
      </c>
      <c r="I153" s="314"/>
      <c r="J153" s="186"/>
      <c r="K153" s="186"/>
      <c r="L153" s="60"/>
      <c r="M153" s="62"/>
      <c r="T153" s="63"/>
      <c r="AT153" s="61" t="s">
        <v>151</v>
      </c>
      <c r="AU153" s="61" t="s">
        <v>80</v>
      </c>
      <c r="AV153" s="61" t="s">
        <v>80</v>
      </c>
      <c r="AW153" s="61" t="s">
        <v>98</v>
      </c>
      <c r="AX153" s="61" t="s">
        <v>72</v>
      </c>
      <c r="AY153" s="61" t="s">
        <v>130</v>
      </c>
    </row>
    <row r="154" spans="1:65" s="6" customFormat="1" ht="13.9" customHeight="1">
      <c r="A154" s="186"/>
      <c r="B154" s="243"/>
      <c r="C154" s="294" t="s">
        <v>246</v>
      </c>
      <c r="D154" s="294" t="s">
        <v>132</v>
      </c>
      <c r="E154" s="295" t="s">
        <v>247</v>
      </c>
      <c r="F154" s="296" t="s">
        <v>248</v>
      </c>
      <c r="G154" s="297" t="s">
        <v>224</v>
      </c>
      <c r="H154" s="298">
        <v>800</v>
      </c>
      <c r="I154" s="313"/>
      <c r="J154" s="299">
        <f>ROUND($I$154*$H$154,2)</f>
        <v>0</v>
      </c>
      <c r="K154" s="296" t="s">
        <v>136</v>
      </c>
      <c r="L154" s="36"/>
      <c r="M154" s="53"/>
      <c r="N154" s="54" t="s">
        <v>43</v>
      </c>
      <c r="Q154" s="55">
        <v>0</v>
      </c>
      <c r="R154" s="55">
        <f>$Q$154*$H$154</f>
        <v>0</v>
      </c>
      <c r="S154" s="55">
        <v>0</v>
      </c>
      <c r="T154" s="56">
        <f>$S$154*$H$154</f>
        <v>0</v>
      </c>
      <c r="AR154" s="37" t="s">
        <v>137</v>
      </c>
      <c r="AT154" s="37" t="s">
        <v>132</v>
      </c>
      <c r="AU154" s="37" t="s">
        <v>80</v>
      </c>
      <c r="AY154" s="6" t="s">
        <v>130</v>
      </c>
      <c r="BE154" s="57">
        <f>IF($N$154="základní",$J$154,0)</f>
        <v>0</v>
      </c>
      <c r="BF154" s="57">
        <f>IF($N$154="snížená",$J$154,0)</f>
        <v>0</v>
      </c>
      <c r="BG154" s="57">
        <f>IF($N$154="zákl. přenesená",$J$154,0)</f>
        <v>0</v>
      </c>
      <c r="BH154" s="57">
        <f>IF($N$154="sníž. přenesená",$J$154,0)</f>
        <v>0</v>
      </c>
      <c r="BI154" s="57">
        <f>IF($N$154="nulová",$J$154,0)</f>
        <v>0</v>
      </c>
      <c r="BJ154" s="37" t="s">
        <v>22</v>
      </c>
      <c r="BK154" s="57">
        <f>ROUND($I$154*$H$154,2)</f>
        <v>0</v>
      </c>
      <c r="BL154" s="37" t="s">
        <v>137</v>
      </c>
      <c r="BM154" s="37" t="s">
        <v>249</v>
      </c>
    </row>
    <row r="155" spans="1:47" s="6" customFormat="1" ht="14.45" customHeight="1">
      <c r="A155" s="186"/>
      <c r="B155" s="243"/>
      <c r="C155" s="186"/>
      <c r="D155" s="300" t="s">
        <v>139</v>
      </c>
      <c r="E155" s="186"/>
      <c r="F155" s="301" t="s">
        <v>250</v>
      </c>
      <c r="G155" s="186"/>
      <c r="H155" s="186"/>
      <c r="I155" s="314"/>
      <c r="J155" s="186"/>
      <c r="K155" s="186"/>
      <c r="L155" s="36"/>
      <c r="M155" s="58"/>
      <c r="T155" s="59"/>
      <c r="AT155" s="6" t="s">
        <v>139</v>
      </c>
      <c r="AU155" s="6" t="s">
        <v>80</v>
      </c>
    </row>
    <row r="156" spans="1:51" s="6" customFormat="1" ht="13.9" customHeight="1">
      <c r="A156" s="186"/>
      <c r="B156" s="302"/>
      <c r="C156" s="186"/>
      <c r="D156" s="303" t="s">
        <v>151</v>
      </c>
      <c r="E156" s="304"/>
      <c r="F156" s="305" t="s">
        <v>251</v>
      </c>
      <c r="G156" s="186"/>
      <c r="H156" s="306">
        <v>800</v>
      </c>
      <c r="I156" s="314"/>
      <c r="J156" s="186"/>
      <c r="K156" s="186"/>
      <c r="L156" s="60"/>
      <c r="M156" s="62"/>
      <c r="T156" s="63"/>
      <c r="AT156" s="61" t="s">
        <v>151</v>
      </c>
      <c r="AU156" s="61" t="s">
        <v>80</v>
      </c>
      <c r="AV156" s="61" t="s">
        <v>80</v>
      </c>
      <c r="AW156" s="61" t="s">
        <v>98</v>
      </c>
      <c r="AX156" s="61" t="s">
        <v>72</v>
      </c>
      <c r="AY156" s="61" t="s">
        <v>130</v>
      </c>
    </row>
    <row r="157" spans="1:65" s="6" customFormat="1" ht="13.9" customHeight="1">
      <c r="A157" s="186"/>
      <c r="B157" s="243"/>
      <c r="C157" s="307" t="s">
        <v>8</v>
      </c>
      <c r="D157" s="307" t="s">
        <v>252</v>
      </c>
      <c r="E157" s="308" t="s">
        <v>253</v>
      </c>
      <c r="F157" s="309" t="s">
        <v>254</v>
      </c>
      <c r="G157" s="310" t="s">
        <v>255</v>
      </c>
      <c r="H157" s="311">
        <v>12</v>
      </c>
      <c r="I157" s="315"/>
      <c r="J157" s="312">
        <f>ROUND($I$157*$H$157,2)</f>
        <v>0</v>
      </c>
      <c r="K157" s="309" t="s">
        <v>136</v>
      </c>
      <c r="L157" s="64"/>
      <c r="M157" s="65"/>
      <c r="N157" s="66" t="s">
        <v>43</v>
      </c>
      <c r="Q157" s="55">
        <v>0.001</v>
      </c>
      <c r="R157" s="55">
        <f>$Q$157*$H$157</f>
        <v>0.012</v>
      </c>
      <c r="S157" s="55">
        <v>0</v>
      </c>
      <c r="T157" s="56">
        <f>$S$157*$H$157</f>
        <v>0</v>
      </c>
      <c r="AR157" s="37" t="s">
        <v>181</v>
      </c>
      <c r="AT157" s="37" t="s">
        <v>252</v>
      </c>
      <c r="AU157" s="37" t="s">
        <v>80</v>
      </c>
      <c r="AY157" s="6" t="s">
        <v>130</v>
      </c>
      <c r="BE157" s="57">
        <f>IF($N$157="základní",$J$157,0)</f>
        <v>0</v>
      </c>
      <c r="BF157" s="57">
        <f>IF($N$157="snížená",$J$157,0)</f>
        <v>0</v>
      </c>
      <c r="BG157" s="57">
        <f>IF($N$157="zákl. přenesená",$J$157,0)</f>
        <v>0</v>
      </c>
      <c r="BH157" s="57">
        <f>IF($N$157="sníž. přenesená",$J$157,0)</f>
        <v>0</v>
      </c>
      <c r="BI157" s="57">
        <f>IF($N$157="nulová",$J$157,0)</f>
        <v>0</v>
      </c>
      <c r="BJ157" s="37" t="s">
        <v>22</v>
      </c>
      <c r="BK157" s="57">
        <f>ROUND($I$157*$H$157,2)</f>
        <v>0</v>
      </c>
      <c r="BL157" s="37" t="s">
        <v>137</v>
      </c>
      <c r="BM157" s="37" t="s">
        <v>256</v>
      </c>
    </row>
    <row r="158" spans="1:47" s="6" customFormat="1" ht="14.45" customHeight="1">
      <c r="A158" s="186"/>
      <c r="B158" s="243"/>
      <c r="C158" s="186"/>
      <c r="D158" s="300" t="s">
        <v>139</v>
      </c>
      <c r="E158" s="186"/>
      <c r="F158" s="301" t="s">
        <v>257</v>
      </c>
      <c r="G158" s="186"/>
      <c r="H158" s="186"/>
      <c r="I158" s="314"/>
      <c r="J158" s="186"/>
      <c r="K158" s="186"/>
      <c r="L158" s="36"/>
      <c r="M158" s="58"/>
      <c r="T158" s="59"/>
      <c r="AT158" s="6" t="s">
        <v>139</v>
      </c>
      <c r="AU158" s="6" t="s">
        <v>80</v>
      </c>
    </row>
    <row r="159" spans="1:51" s="6" customFormat="1" ht="13.9" customHeight="1">
      <c r="A159" s="186"/>
      <c r="B159" s="302"/>
      <c r="C159" s="186"/>
      <c r="D159" s="303" t="s">
        <v>151</v>
      </c>
      <c r="E159" s="186"/>
      <c r="F159" s="305" t="s">
        <v>258</v>
      </c>
      <c r="G159" s="186"/>
      <c r="H159" s="306">
        <v>12</v>
      </c>
      <c r="I159" s="314"/>
      <c r="J159" s="186"/>
      <c r="K159" s="186"/>
      <c r="L159" s="60"/>
      <c r="M159" s="62"/>
      <c r="T159" s="63"/>
      <c r="AT159" s="61" t="s">
        <v>151</v>
      </c>
      <c r="AU159" s="61" t="s">
        <v>80</v>
      </c>
      <c r="AV159" s="61" t="s">
        <v>80</v>
      </c>
      <c r="AW159" s="61" t="s">
        <v>72</v>
      </c>
      <c r="AX159" s="61" t="s">
        <v>22</v>
      </c>
      <c r="AY159" s="61" t="s">
        <v>130</v>
      </c>
    </row>
    <row r="160" spans="1:63" s="46" customFormat="1" ht="30.6" customHeight="1">
      <c r="A160" s="287"/>
      <c r="B160" s="288"/>
      <c r="C160" s="287"/>
      <c r="D160" s="289" t="s">
        <v>71</v>
      </c>
      <c r="E160" s="292" t="s">
        <v>80</v>
      </c>
      <c r="F160" s="292" t="s">
        <v>259</v>
      </c>
      <c r="G160" s="287"/>
      <c r="H160" s="287"/>
      <c r="I160" s="316"/>
      <c r="J160" s="293">
        <f>$BK$160</f>
        <v>0</v>
      </c>
      <c r="K160" s="287"/>
      <c r="L160" s="47"/>
      <c r="M160" s="49"/>
      <c r="P160" s="50">
        <f>SUM($P$161:$P$172)</f>
        <v>0</v>
      </c>
      <c r="R160" s="50">
        <f>SUM($R$161:$R$172)</f>
        <v>0.08363999999999999</v>
      </c>
      <c r="T160" s="51">
        <f>SUM($T$161:$T$172)</f>
        <v>0</v>
      </c>
      <c r="AR160" s="48" t="s">
        <v>22</v>
      </c>
      <c r="AT160" s="48" t="s">
        <v>71</v>
      </c>
      <c r="AU160" s="48" t="s">
        <v>22</v>
      </c>
      <c r="AY160" s="48" t="s">
        <v>130</v>
      </c>
      <c r="BK160" s="52">
        <f>SUM($BK$161:$BK$172)</f>
        <v>0</v>
      </c>
    </row>
    <row r="161" spans="1:65" s="6" customFormat="1" ht="13.9" customHeight="1">
      <c r="A161" s="186"/>
      <c r="B161" s="243"/>
      <c r="C161" s="294" t="s">
        <v>260</v>
      </c>
      <c r="D161" s="294" t="s">
        <v>132</v>
      </c>
      <c r="E161" s="295" t="s">
        <v>261</v>
      </c>
      <c r="F161" s="296" t="s">
        <v>262</v>
      </c>
      <c r="G161" s="297" t="s">
        <v>148</v>
      </c>
      <c r="H161" s="298">
        <v>45.92</v>
      </c>
      <c r="I161" s="313"/>
      <c r="J161" s="299">
        <f>ROUND($I$161*$H$161,2)</f>
        <v>0</v>
      </c>
      <c r="K161" s="296" t="s">
        <v>136</v>
      </c>
      <c r="L161" s="36"/>
      <c r="M161" s="53"/>
      <c r="N161" s="54" t="s">
        <v>43</v>
      </c>
      <c r="Q161" s="55">
        <v>0</v>
      </c>
      <c r="R161" s="55">
        <f>$Q$161*$H$161</f>
        <v>0</v>
      </c>
      <c r="S161" s="55">
        <v>0</v>
      </c>
      <c r="T161" s="56">
        <f>$S$161*$H$161</f>
        <v>0</v>
      </c>
      <c r="AR161" s="37" t="s">
        <v>137</v>
      </c>
      <c r="AT161" s="37" t="s">
        <v>132</v>
      </c>
      <c r="AU161" s="37" t="s">
        <v>80</v>
      </c>
      <c r="AY161" s="6" t="s">
        <v>130</v>
      </c>
      <c r="BE161" s="57">
        <f>IF($N$161="základní",$J$161,0)</f>
        <v>0</v>
      </c>
      <c r="BF161" s="57">
        <f>IF($N$161="snížená",$J$161,0)</f>
        <v>0</v>
      </c>
      <c r="BG161" s="57">
        <f>IF($N$161="zákl. přenesená",$J$161,0)</f>
        <v>0</v>
      </c>
      <c r="BH161" s="57">
        <f>IF($N$161="sníž. přenesená",$J$161,0)</f>
        <v>0</v>
      </c>
      <c r="BI161" s="57">
        <f>IF($N$161="nulová",$J$161,0)</f>
        <v>0</v>
      </c>
      <c r="BJ161" s="37" t="s">
        <v>22</v>
      </c>
      <c r="BK161" s="57">
        <f>ROUND($I$161*$H$161,2)</f>
        <v>0</v>
      </c>
      <c r="BL161" s="37" t="s">
        <v>137</v>
      </c>
      <c r="BM161" s="37" t="s">
        <v>263</v>
      </c>
    </row>
    <row r="162" spans="1:47" s="6" customFormat="1" ht="25.15" customHeight="1">
      <c r="A162" s="186"/>
      <c r="B162" s="243"/>
      <c r="C162" s="186"/>
      <c r="D162" s="300" t="s">
        <v>139</v>
      </c>
      <c r="E162" s="186"/>
      <c r="F162" s="301" t="s">
        <v>264</v>
      </c>
      <c r="G162" s="186"/>
      <c r="H162" s="186"/>
      <c r="I162" s="314"/>
      <c r="J162" s="186"/>
      <c r="K162" s="186"/>
      <c r="L162" s="36"/>
      <c r="M162" s="58"/>
      <c r="T162" s="59"/>
      <c r="AT162" s="6" t="s">
        <v>139</v>
      </c>
      <c r="AU162" s="6" t="s">
        <v>80</v>
      </c>
    </row>
    <row r="163" spans="1:51" s="6" customFormat="1" ht="13.9" customHeight="1">
      <c r="A163" s="186"/>
      <c r="B163" s="302"/>
      <c r="C163" s="186"/>
      <c r="D163" s="303" t="s">
        <v>151</v>
      </c>
      <c r="E163" s="304"/>
      <c r="F163" s="305" t="s">
        <v>265</v>
      </c>
      <c r="G163" s="186"/>
      <c r="H163" s="306">
        <v>45.92</v>
      </c>
      <c r="I163" s="314"/>
      <c r="J163" s="186"/>
      <c r="K163" s="186"/>
      <c r="L163" s="60"/>
      <c r="M163" s="62"/>
      <c r="T163" s="63"/>
      <c r="AT163" s="61" t="s">
        <v>151</v>
      </c>
      <c r="AU163" s="61" t="s">
        <v>80</v>
      </c>
      <c r="AV163" s="61" t="s">
        <v>80</v>
      </c>
      <c r="AW163" s="61" t="s">
        <v>98</v>
      </c>
      <c r="AX163" s="61" t="s">
        <v>72</v>
      </c>
      <c r="AY163" s="61" t="s">
        <v>130</v>
      </c>
    </row>
    <row r="164" spans="1:65" s="6" customFormat="1" ht="13.9" customHeight="1">
      <c r="A164" s="186"/>
      <c r="B164" s="243"/>
      <c r="C164" s="294" t="s">
        <v>266</v>
      </c>
      <c r="D164" s="294" t="s">
        <v>132</v>
      </c>
      <c r="E164" s="295" t="s">
        <v>267</v>
      </c>
      <c r="F164" s="296" t="s">
        <v>268</v>
      </c>
      <c r="G164" s="297" t="s">
        <v>224</v>
      </c>
      <c r="H164" s="298">
        <v>90.2</v>
      </c>
      <c r="I164" s="313"/>
      <c r="J164" s="299">
        <f>ROUND($I$164*$H$164,2)</f>
        <v>0</v>
      </c>
      <c r="K164" s="296" t="s">
        <v>136</v>
      </c>
      <c r="L164" s="36"/>
      <c r="M164" s="53"/>
      <c r="N164" s="54" t="s">
        <v>43</v>
      </c>
      <c r="Q164" s="55">
        <v>0.00017</v>
      </c>
      <c r="R164" s="55">
        <f>$Q$164*$H$164</f>
        <v>0.015334000000000002</v>
      </c>
      <c r="S164" s="55">
        <v>0</v>
      </c>
      <c r="T164" s="56">
        <f>$S$164*$H$164</f>
        <v>0</v>
      </c>
      <c r="AR164" s="37" t="s">
        <v>137</v>
      </c>
      <c r="AT164" s="37" t="s">
        <v>132</v>
      </c>
      <c r="AU164" s="37" t="s">
        <v>80</v>
      </c>
      <c r="AY164" s="6" t="s">
        <v>130</v>
      </c>
      <c r="BE164" s="57">
        <f>IF($N$164="základní",$J$164,0)</f>
        <v>0</v>
      </c>
      <c r="BF164" s="57">
        <f>IF($N$164="snížená",$J$164,0)</f>
        <v>0</v>
      </c>
      <c r="BG164" s="57">
        <f>IF($N$164="zákl. přenesená",$J$164,0)</f>
        <v>0</v>
      </c>
      <c r="BH164" s="57">
        <f>IF($N$164="sníž. přenesená",$J$164,0)</f>
        <v>0</v>
      </c>
      <c r="BI164" s="57">
        <f>IF($N$164="nulová",$J$164,0)</f>
        <v>0</v>
      </c>
      <c r="BJ164" s="37" t="s">
        <v>22</v>
      </c>
      <c r="BK164" s="57">
        <f>ROUND($I$164*$H$164,2)</f>
        <v>0</v>
      </c>
      <c r="BL164" s="37" t="s">
        <v>137</v>
      </c>
      <c r="BM164" s="37" t="s">
        <v>269</v>
      </c>
    </row>
    <row r="165" spans="1:47" s="6" customFormat="1" ht="25.15" customHeight="1">
      <c r="A165" s="186"/>
      <c r="B165" s="243"/>
      <c r="C165" s="186"/>
      <c r="D165" s="300" t="s">
        <v>139</v>
      </c>
      <c r="E165" s="186"/>
      <c r="F165" s="301" t="s">
        <v>270</v>
      </c>
      <c r="G165" s="186"/>
      <c r="H165" s="186"/>
      <c r="I165" s="314"/>
      <c r="J165" s="186"/>
      <c r="K165" s="186"/>
      <c r="L165" s="36"/>
      <c r="M165" s="58"/>
      <c r="T165" s="59"/>
      <c r="AT165" s="6" t="s">
        <v>139</v>
      </c>
      <c r="AU165" s="6" t="s">
        <v>80</v>
      </c>
    </row>
    <row r="166" spans="1:51" s="6" customFormat="1" ht="13.9" customHeight="1">
      <c r="A166" s="186"/>
      <c r="B166" s="302"/>
      <c r="C166" s="186"/>
      <c r="D166" s="303" t="s">
        <v>151</v>
      </c>
      <c r="E166" s="304"/>
      <c r="F166" s="305" t="s">
        <v>271</v>
      </c>
      <c r="G166" s="186"/>
      <c r="H166" s="306">
        <v>90.2</v>
      </c>
      <c r="I166" s="314"/>
      <c r="J166" s="186"/>
      <c r="K166" s="186"/>
      <c r="L166" s="60"/>
      <c r="M166" s="62"/>
      <c r="T166" s="63"/>
      <c r="AT166" s="61" t="s">
        <v>151</v>
      </c>
      <c r="AU166" s="61" t="s">
        <v>80</v>
      </c>
      <c r="AV166" s="61" t="s">
        <v>80</v>
      </c>
      <c r="AW166" s="61" t="s">
        <v>98</v>
      </c>
      <c r="AX166" s="61" t="s">
        <v>72</v>
      </c>
      <c r="AY166" s="61" t="s">
        <v>130</v>
      </c>
    </row>
    <row r="167" spans="1:65" s="6" customFormat="1" ht="13.9" customHeight="1">
      <c r="A167" s="186"/>
      <c r="B167" s="243"/>
      <c r="C167" s="307" t="s">
        <v>272</v>
      </c>
      <c r="D167" s="307" t="s">
        <v>252</v>
      </c>
      <c r="E167" s="308" t="s">
        <v>273</v>
      </c>
      <c r="F167" s="309" t="s">
        <v>274</v>
      </c>
      <c r="G167" s="310" t="s">
        <v>224</v>
      </c>
      <c r="H167" s="311">
        <v>103.73</v>
      </c>
      <c r="I167" s="315"/>
      <c r="J167" s="312">
        <f>ROUND($I$167*$H$167,2)</f>
        <v>0</v>
      </c>
      <c r="K167" s="309" t="s">
        <v>136</v>
      </c>
      <c r="L167" s="64"/>
      <c r="M167" s="65"/>
      <c r="N167" s="66" t="s">
        <v>43</v>
      </c>
      <c r="Q167" s="55">
        <v>0.0002</v>
      </c>
      <c r="R167" s="55">
        <f>$Q$167*$H$167</f>
        <v>0.020746</v>
      </c>
      <c r="S167" s="55">
        <v>0</v>
      </c>
      <c r="T167" s="56">
        <f>$S$167*$H$167</f>
        <v>0</v>
      </c>
      <c r="AR167" s="37" t="s">
        <v>181</v>
      </c>
      <c r="AT167" s="37" t="s">
        <v>252</v>
      </c>
      <c r="AU167" s="37" t="s">
        <v>80</v>
      </c>
      <c r="AY167" s="6" t="s">
        <v>130</v>
      </c>
      <c r="BE167" s="57">
        <f>IF($N$167="základní",$J$167,0)</f>
        <v>0</v>
      </c>
      <c r="BF167" s="57">
        <f>IF($N$167="snížená",$J$167,0)</f>
        <v>0</v>
      </c>
      <c r="BG167" s="57">
        <f>IF($N$167="zákl. přenesená",$J$167,0)</f>
        <v>0</v>
      </c>
      <c r="BH167" s="57">
        <f>IF($N$167="sníž. přenesená",$J$167,0)</f>
        <v>0</v>
      </c>
      <c r="BI167" s="57">
        <f>IF($N$167="nulová",$J$167,0)</f>
        <v>0</v>
      </c>
      <c r="BJ167" s="37" t="s">
        <v>22</v>
      </c>
      <c r="BK167" s="57">
        <f>ROUND($I$167*$H$167,2)</f>
        <v>0</v>
      </c>
      <c r="BL167" s="37" t="s">
        <v>137</v>
      </c>
      <c r="BM167" s="37" t="s">
        <v>275</v>
      </c>
    </row>
    <row r="168" spans="1:47" s="6" customFormat="1" ht="14.45" customHeight="1">
      <c r="A168" s="186"/>
      <c r="B168" s="243"/>
      <c r="C168" s="186"/>
      <c r="D168" s="300" t="s">
        <v>139</v>
      </c>
      <c r="E168" s="186"/>
      <c r="F168" s="301" t="s">
        <v>276</v>
      </c>
      <c r="G168" s="186"/>
      <c r="H168" s="186"/>
      <c r="I168" s="314"/>
      <c r="J168" s="186"/>
      <c r="K168" s="186"/>
      <c r="L168" s="36"/>
      <c r="M168" s="58"/>
      <c r="T168" s="59"/>
      <c r="AT168" s="6" t="s">
        <v>139</v>
      </c>
      <c r="AU168" s="6" t="s">
        <v>80</v>
      </c>
    </row>
    <row r="169" spans="1:51" s="6" customFormat="1" ht="13.9" customHeight="1">
      <c r="A169" s="186"/>
      <c r="B169" s="302"/>
      <c r="C169" s="186"/>
      <c r="D169" s="303" t="s">
        <v>151</v>
      </c>
      <c r="E169" s="304"/>
      <c r="F169" s="305" t="s">
        <v>277</v>
      </c>
      <c r="G169" s="186"/>
      <c r="H169" s="306">
        <v>103.73</v>
      </c>
      <c r="I169" s="314"/>
      <c r="J169" s="186"/>
      <c r="K169" s="186"/>
      <c r="L169" s="60"/>
      <c r="M169" s="62"/>
      <c r="T169" s="63"/>
      <c r="AT169" s="61" t="s">
        <v>151</v>
      </c>
      <c r="AU169" s="61" t="s">
        <v>80</v>
      </c>
      <c r="AV169" s="61" t="s">
        <v>80</v>
      </c>
      <c r="AW169" s="61" t="s">
        <v>98</v>
      </c>
      <c r="AX169" s="61" t="s">
        <v>72</v>
      </c>
      <c r="AY169" s="61" t="s">
        <v>130</v>
      </c>
    </row>
    <row r="170" spans="1:65" s="6" customFormat="1" ht="13.9" customHeight="1">
      <c r="A170" s="186"/>
      <c r="B170" s="243"/>
      <c r="C170" s="294" t="s">
        <v>278</v>
      </c>
      <c r="D170" s="294" t="s">
        <v>132</v>
      </c>
      <c r="E170" s="295" t="s">
        <v>279</v>
      </c>
      <c r="F170" s="296" t="s">
        <v>280</v>
      </c>
      <c r="G170" s="297" t="s">
        <v>281</v>
      </c>
      <c r="H170" s="298">
        <v>41</v>
      </c>
      <c r="I170" s="313"/>
      <c r="J170" s="299">
        <f>ROUND($I$170*$H$170,2)</f>
        <v>0</v>
      </c>
      <c r="K170" s="296" t="s">
        <v>136</v>
      </c>
      <c r="L170" s="36"/>
      <c r="M170" s="53"/>
      <c r="N170" s="54" t="s">
        <v>43</v>
      </c>
      <c r="Q170" s="55">
        <v>0.00116</v>
      </c>
      <c r="R170" s="55">
        <f>$Q$170*$H$170</f>
        <v>0.04756</v>
      </c>
      <c r="S170" s="55">
        <v>0</v>
      </c>
      <c r="T170" s="56">
        <f>$S$170*$H$170</f>
        <v>0</v>
      </c>
      <c r="AR170" s="37" t="s">
        <v>137</v>
      </c>
      <c r="AT170" s="37" t="s">
        <v>132</v>
      </c>
      <c r="AU170" s="37" t="s">
        <v>80</v>
      </c>
      <c r="AY170" s="6" t="s">
        <v>130</v>
      </c>
      <c r="BE170" s="57">
        <f>IF($N$170="základní",$J$170,0)</f>
        <v>0</v>
      </c>
      <c r="BF170" s="57">
        <f>IF($N$170="snížená",$J$170,0)</f>
        <v>0</v>
      </c>
      <c r="BG170" s="57">
        <f>IF($N$170="zákl. přenesená",$J$170,0)</f>
        <v>0</v>
      </c>
      <c r="BH170" s="57">
        <f>IF($N$170="sníž. přenesená",$J$170,0)</f>
        <v>0</v>
      </c>
      <c r="BI170" s="57">
        <f>IF($N$170="nulová",$J$170,0)</f>
        <v>0</v>
      </c>
      <c r="BJ170" s="37" t="s">
        <v>22</v>
      </c>
      <c r="BK170" s="57">
        <f>ROUND($I$170*$H$170,2)</f>
        <v>0</v>
      </c>
      <c r="BL170" s="37" t="s">
        <v>137</v>
      </c>
      <c r="BM170" s="37" t="s">
        <v>282</v>
      </c>
    </row>
    <row r="171" spans="1:47" s="6" customFormat="1" ht="14.45" customHeight="1">
      <c r="A171" s="186"/>
      <c r="B171" s="243"/>
      <c r="C171" s="186"/>
      <c r="D171" s="300" t="s">
        <v>139</v>
      </c>
      <c r="E171" s="186"/>
      <c r="F171" s="301" t="s">
        <v>283</v>
      </c>
      <c r="G171" s="186"/>
      <c r="H171" s="186"/>
      <c r="I171" s="314"/>
      <c r="J171" s="186"/>
      <c r="K171" s="186"/>
      <c r="L171" s="36"/>
      <c r="M171" s="58"/>
      <c r="T171" s="59"/>
      <c r="AT171" s="6" t="s">
        <v>139</v>
      </c>
      <c r="AU171" s="6" t="s">
        <v>80</v>
      </c>
    </row>
    <row r="172" spans="1:51" s="6" customFormat="1" ht="13.9" customHeight="1">
      <c r="A172" s="186"/>
      <c r="B172" s="302"/>
      <c r="C172" s="186"/>
      <c r="D172" s="303" t="s">
        <v>151</v>
      </c>
      <c r="E172" s="304"/>
      <c r="F172" s="305" t="s">
        <v>284</v>
      </c>
      <c r="G172" s="186"/>
      <c r="H172" s="306">
        <v>41</v>
      </c>
      <c r="I172" s="314"/>
      <c r="J172" s="186"/>
      <c r="K172" s="186"/>
      <c r="L172" s="60"/>
      <c r="M172" s="62"/>
      <c r="T172" s="63"/>
      <c r="AT172" s="61" t="s">
        <v>151</v>
      </c>
      <c r="AU172" s="61" t="s">
        <v>80</v>
      </c>
      <c r="AV172" s="61" t="s">
        <v>80</v>
      </c>
      <c r="AW172" s="61" t="s">
        <v>98</v>
      </c>
      <c r="AX172" s="61" t="s">
        <v>72</v>
      </c>
      <c r="AY172" s="61" t="s">
        <v>130</v>
      </c>
    </row>
    <row r="173" spans="1:63" s="46" customFormat="1" ht="30.6" customHeight="1">
      <c r="A173" s="287"/>
      <c r="B173" s="288"/>
      <c r="C173" s="287"/>
      <c r="D173" s="289" t="s">
        <v>71</v>
      </c>
      <c r="E173" s="292" t="s">
        <v>145</v>
      </c>
      <c r="F173" s="292" t="s">
        <v>285</v>
      </c>
      <c r="G173" s="287"/>
      <c r="H173" s="287"/>
      <c r="I173" s="316"/>
      <c r="J173" s="293">
        <f>$BK$173</f>
        <v>0</v>
      </c>
      <c r="K173" s="287"/>
      <c r="L173" s="47"/>
      <c r="M173" s="49"/>
      <c r="P173" s="50">
        <f>SUM($P$174:$P$203)</f>
        <v>0</v>
      </c>
      <c r="R173" s="50">
        <f>SUM($R$174:$R$203)</f>
        <v>6.74351051</v>
      </c>
      <c r="T173" s="51">
        <f>SUM($T$174:$T$203)</f>
        <v>0</v>
      </c>
      <c r="AR173" s="48" t="s">
        <v>22</v>
      </c>
      <c r="AT173" s="48" t="s">
        <v>71</v>
      </c>
      <c r="AU173" s="48" t="s">
        <v>22</v>
      </c>
      <c r="AY173" s="48" t="s">
        <v>130</v>
      </c>
      <c r="BK173" s="52">
        <f>SUM($BK$174:$BK$203)</f>
        <v>0</v>
      </c>
    </row>
    <row r="174" spans="1:65" s="6" customFormat="1" ht="13.9" customHeight="1">
      <c r="A174" s="186"/>
      <c r="B174" s="243"/>
      <c r="C174" s="294" t="s">
        <v>286</v>
      </c>
      <c r="D174" s="294" t="s">
        <v>132</v>
      </c>
      <c r="E174" s="295" t="s">
        <v>287</v>
      </c>
      <c r="F174" s="296" t="s">
        <v>288</v>
      </c>
      <c r="G174" s="297" t="s">
        <v>148</v>
      </c>
      <c r="H174" s="298">
        <v>25.05</v>
      </c>
      <c r="I174" s="313"/>
      <c r="J174" s="299">
        <f>ROUND($I$174*$H$174,2)</f>
        <v>0</v>
      </c>
      <c r="K174" s="296" t="s">
        <v>136</v>
      </c>
      <c r="L174" s="36"/>
      <c r="M174" s="53"/>
      <c r="N174" s="54" t="s">
        <v>43</v>
      </c>
      <c r="Q174" s="55">
        <v>0</v>
      </c>
      <c r="R174" s="55">
        <f>$Q$174*$H$174</f>
        <v>0</v>
      </c>
      <c r="S174" s="55">
        <v>0</v>
      </c>
      <c r="T174" s="56">
        <f>$S$174*$H$174</f>
        <v>0</v>
      </c>
      <c r="AR174" s="37" t="s">
        <v>137</v>
      </c>
      <c r="AT174" s="37" t="s">
        <v>132</v>
      </c>
      <c r="AU174" s="37" t="s">
        <v>80</v>
      </c>
      <c r="AY174" s="6" t="s">
        <v>130</v>
      </c>
      <c r="BE174" s="57">
        <f>IF($N$174="základní",$J$174,0)</f>
        <v>0</v>
      </c>
      <c r="BF174" s="57">
        <f>IF($N$174="snížená",$J$174,0)</f>
        <v>0</v>
      </c>
      <c r="BG174" s="57">
        <f>IF($N$174="zákl. přenesená",$J$174,0)</f>
        <v>0</v>
      </c>
      <c r="BH174" s="57">
        <f>IF($N$174="sníž. přenesená",$J$174,0)</f>
        <v>0</v>
      </c>
      <c r="BI174" s="57">
        <f>IF($N$174="nulová",$J$174,0)</f>
        <v>0</v>
      </c>
      <c r="BJ174" s="37" t="s">
        <v>22</v>
      </c>
      <c r="BK174" s="57">
        <f>ROUND($I$174*$H$174,2)</f>
        <v>0</v>
      </c>
      <c r="BL174" s="37" t="s">
        <v>137</v>
      </c>
      <c r="BM174" s="37" t="s">
        <v>289</v>
      </c>
    </row>
    <row r="175" spans="1:47" s="6" customFormat="1" ht="36.6" customHeight="1">
      <c r="A175" s="186"/>
      <c r="B175" s="243"/>
      <c r="C175" s="186"/>
      <c r="D175" s="300" t="s">
        <v>139</v>
      </c>
      <c r="E175" s="186"/>
      <c r="F175" s="301" t="s">
        <v>290</v>
      </c>
      <c r="G175" s="186"/>
      <c r="H175" s="186"/>
      <c r="I175" s="314"/>
      <c r="J175" s="186"/>
      <c r="K175" s="186"/>
      <c r="L175" s="36"/>
      <c r="M175" s="58"/>
      <c r="T175" s="59"/>
      <c r="AT175" s="6" t="s">
        <v>139</v>
      </c>
      <c r="AU175" s="6" t="s">
        <v>80</v>
      </c>
    </row>
    <row r="176" spans="1:51" s="6" customFormat="1" ht="13.9" customHeight="1">
      <c r="A176" s="186"/>
      <c r="B176" s="302"/>
      <c r="C176" s="186"/>
      <c r="D176" s="303" t="s">
        <v>151</v>
      </c>
      <c r="E176" s="304"/>
      <c r="F176" s="305" t="s">
        <v>291</v>
      </c>
      <c r="G176" s="186"/>
      <c r="H176" s="306">
        <v>25.05</v>
      </c>
      <c r="I176" s="314"/>
      <c r="J176" s="186"/>
      <c r="K176" s="186"/>
      <c r="L176" s="60"/>
      <c r="M176" s="62"/>
      <c r="T176" s="63"/>
      <c r="AT176" s="61" t="s">
        <v>151</v>
      </c>
      <c r="AU176" s="61" t="s">
        <v>80</v>
      </c>
      <c r="AV176" s="61" t="s">
        <v>80</v>
      </c>
      <c r="AW176" s="61" t="s">
        <v>98</v>
      </c>
      <c r="AX176" s="61" t="s">
        <v>72</v>
      </c>
      <c r="AY176" s="61" t="s">
        <v>130</v>
      </c>
    </row>
    <row r="177" spans="1:65" s="6" customFormat="1" ht="13.9" customHeight="1">
      <c r="A177" s="186"/>
      <c r="B177" s="243"/>
      <c r="C177" s="294" t="s">
        <v>292</v>
      </c>
      <c r="D177" s="294" t="s">
        <v>132</v>
      </c>
      <c r="E177" s="295" t="s">
        <v>293</v>
      </c>
      <c r="F177" s="296" t="s">
        <v>294</v>
      </c>
      <c r="G177" s="297" t="s">
        <v>148</v>
      </c>
      <c r="H177" s="298">
        <v>21.021</v>
      </c>
      <c r="I177" s="313"/>
      <c r="J177" s="299">
        <f>ROUND($I$177*$H$177,2)</f>
        <v>0</v>
      </c>
      <c r="K177" s="296" t="s">
        <v>136</v>
      </c>
      <c r="L177" s="36"/>
      <c r="M177" s="53"/>
      <c r="N177" s="54" t="s">
        <v>43</v>
      </c>
      <c r="Q177" s="55">
        <v>0</v>
      </c>
      <c r="R177" s="55">
        <f>$Q$177*$H$177</f>
        <v>0</v>
      </c>
      <c r="S177" s="55">
        <v>0</v>
      </c>
      <c r="T177" s="56">
        <f>$S$177*$H$177</f>
        <v>0</v>
      </c>
      <c r="AR177" s="37" t="s">
        <v>137</v>
      </c>
      <c r="AT177" s="37" t="s">
        <v>132</v>
      </c>
      <c r="AU177" s="37" t="s">
        <v>80</v>
      </c>
      <c r="AY177" s="6" t="s">
        <v>130</v>
      </c>
      <c r="BE177" s="57">
        <f>IF($N$177="základní",$J$177,0)</f>
        <v>0</v>
      </c>
      <c r="BF177" s="57">
        <f>IF($N$177="snížená",$J$177,0)</f>
        <v>0</v>
      </c>
      <c r="BG177" s="57">
        <f>IF($N$177="zákl. přenesená",$J$177,0)</f>
        <v>0</v>
      </c>
      <c r="BH177" s="57">
        <f>IF($N$177="sníž. přenesená",$J$177,0)</f>
        <v>0</v>
      </c>
      <c r="BI177" s="57">
        <f>IF($N$177="nulová",$J$177,0)</f>
        <v>0</v>
      </c>
      <c r="BJ177" s="37" t="s">
        <v>22</v>
      </c>
      <c r="BK177" s="57">
        <f>ROUND($I$177*$H$177,2)</f>
        <v>0</v>
      </c>
      <c r="BL177" s="37" t="s">
        <v>137</v>
      </c>
      <c r="BM177" s="37" t="s">
        <v>295</v>
      </c>
    </row>
    <row r="178" spans="1:47" s="6" customFormat="1" ht="36.6" customHeight="1">
      <c r="A178" s="186"/>
      <c r="B178" s="243"/>
      <c r="C178" s="186"/>
      <c r="D178" s="300" t="s">
        <v>139</v>
      </c>
      <c r="E178" s="186"/>
      <c r="F178" s="301" t="s">
        <v>296</v>
      </c>
      <c r="G178" s="186"/>
      <c r="H178" s="186"/>
      <c r="I178" s="314"/>
      <c r="J178" s="186"/>
      <c r="K178" s="186"/>
      <c r="L178" s="36"/>
      <c r="M178" s="58"/>
      <c r="T178" s="59"/>
      <c r="AT178" s="6" t="s">
        <v>139</v>
      </c>
      <c r="AU178" s="6" t="s">
        <v>80</v>
      </c>
    </row>
    <row r="179" spans="1:51" s="6" customFormat="1" ht="13.9" customHeight="1">
      <c r="A179" s="186"/>
      <c r="B179" s="302"/>
      <c r="C179" s="186"/>
      <c r="D179" s="303" t="s">
        <v>151</v>
      </c>
      <c r="E179" s="304"/>
      <c r="F179" s="305" t="s">
        <v>297</v>
      </c>
      <c r="G179" s="186"/>
      <c r="H179" s="306">
        <v>6.475</v>
      </c>
      <c r="I179" s="314"/>
      <c r="J179" s="186"/>
      <c r="K179" s="186"/>
      <c r="L179" s="60"/>
      <c r="M179" s="62"/>
      <c r="T179" s="63"/>
      <c r="AT179" s="61" t="s">
        <v>151</v>
      </c>
      <c r="AU179" s="61" t="s">
        <v>80</v>
      </c>
      <c r="AV179" s="61" t="s">
        <v>80</v>
      </c>
      <c r="AW179" s="61" t="s">
        <v>98</v>
      </c>
      <c r="AX179" s="61" t="s">
        <v>72</v>
      </c>
      <c r="AY179" s="61" t="s">
        <v>130</v>
      </c>
    </row>
    <row r="180" spans="1:51" s="6" customFormat="1" ht="13.9" customHeight="1">
      <c r="A180" s="186"/>
      <c r="B180" s="302"/>
      <c r="C180" s="186"/>
      <c r="D180" s="303" t="s">
        <v>151</v>
      </c>
      <c r="E180" s="304"/>
      <c r="F180" s="305" t="s">
        <v>298</v>
      </c>
      <c r="G180" s="186"/>
      <c r="H180" s="306">
        <v>3.375</v>
      </c>
      <c r="I180" s="314"/>
      <c r="J180" s="186"/>
      <c r="K180" s="186"/>
      <c r="L180" s="60"/>
      <c r="M180" s="62"/>
      <c r="T180" s="63"/>
      <c r="AT180" s="61" t="s">
        <v>151</v>
      </c>
      <c r="AU180" s="61" t="s">
        <v>80</v>
      </c>
      <c r="AV180" s="61" t="s">
        <v>80</v>
      </c>
      <c r="AW180" s="61" t="s">
        <v>98</v>
      </c>
      <c r="AX180" s="61" t="s">
        <v>72</v>
      </c>
      <c r="AY180" s="61" t="s">
        <v>130</v>
      </c>
    </row>
    <row r="181" spans="1:51" s="6" customFormat="1" ht="13.9" customHeight="1">
      <c r="A181" s="186"/>
      <c r="B181" s="302"/>
      <c r="C181" s="186"/>
      <c r="D181" s="303" t="s">
        <v>151</v>
      </c>
      <c r="E181" s="304"/>
      <c r="F181" s="305" t="s">
        <v>299</v>
      </c>
      <c r="G181" s="186"/>
      <c r="H181" s="306">
        <v>9.506</v>
      </c>
      <c r="I181" s="314"/>
      <c r="J181" s="186"/>
      <c r="K181" s="186"/>
      <c r="L181" s="60"/>
      <c r="M181" s="62"/>
      <c r="T181" s="63"/>
      <c r="AT181" s="61" t="s">
        <v>151</v>
      </c>
      <c r="AU181" s="61" t="s">
        <v>80</v>
      </c>
      <c r="AV181" s="61" t="s">
        <v>80</v>
      </c>
      <c r="AW181" s="61" t="s">
        <v>98</v>
      </c>
      <c r="AX181" s="61" t="s">
        <v>72</v>
      </c>
      <c r="AY181" s="61" t="s">
        <v>130</v>
      </c>
    </row>
    <row r="182" spans="1:51" s="6" customFormat="1" ht="13.9" customHeight="1">
      <c r="A182" s="186"/>
      <c r="B182" s="302"/>
      <c r="C182" s="186"/>
      <c r="D182" s="303" t="s">
        <v>151</v>
      </c>
      <c r="E182" s="304"/>
      <c r="F182" s="305" t="s">
        <v>300</v>
      </c>
      <c r="G182" s="186"/>
      <c r="H182" s="306">
        <v>4.5</v>
      </c>
      <c r="I182" s="314"/>
      <c r="J182" s="186"/>
      <c r="K182" s="186"/>
      <c r="L182" s="60"/>
      <c r="M182" s="62"/>
      <c r="T182" s="63"/>
      <c r="AT182" s="61" t="s">
        <v>151</v>
      </c>
      <c r="AU182" s="61" t="s">
        <v>80</v>
      </c>
      <c r="AV182" s="61" t="s">
        <v>80</v>
      </c>
      <c r="AW182" s="61" t="s">
        <v>98</v>
      </c>
      <c r="AX182" s="61" t="s">
        <v>72</v>
      </c>
      <c r="AY182" s="61" t="s">
        <v>130</v>
      </c>
    </row>
    <row r="183" spans="1:51" s="6" customFormat="1" ht="13.9" customHeight="1">
      <c r="A183" s="186"/>
      <c r="B183" s="302"/>
      <c r="C183" s="186"/>
      <c r="D183" s="303" t="s">
        <v>151</v>
      </c>
      <c r="E183" s="304"/>
      <c r="F183" s="305" t="s">
        <v>301</v>
      </c>
      <c r="G183" s="186"/>
      <c r="H183" s="306">
        <v>-0.075</v>
      </c>
      <c r="I183" s="314"/>
      <c r="J183" s="186"/>
      <c r="K183" s="186"/>
      <c r="L183" s="60"/>
      <c r="M183" s="62"/>
      <c r="T183" s="63"/>
      <c r="AT183" s="61" t="s">
        <v>151</v>
      </c>
      <c r="AU183" s="61" t="s">
        <v>80</v>
      </c>
      <c r="AV183" s="61" t="s">
        <v>80</v>
      </c>
      <c r="AW183" s="61" t="s">
        <v>98</v>
      </c>
      <c r="AX183" s="61" t="s">
        <v>72</v>
      </c>
      <c r="AY183" s="61" t="s">
        <v>130</v>
      </c>
    </row>
    <row r="184" spans="1:51" s="6" customFormat="1" ht="13.9" customHeight="1">
      <c r="A184" s="186"/>
      <c r="B184" s="302"/>
      <c r="C184" s="186"/>
      <c r="D184" s="303" t="s">
        <v>151</v>
      </c>
      <c r="E184" s="304"/>
      <c r="F184" s="305" t="s">
        <v>302</v>
      </c>
      <c r="G184" s="186"/>
      <c r="H184" s="306">
        <v>-2.76</v>
      </c>
      <c r="I184" s="314"/>
      <c r="J184" s="186"/>
      <c r="K184" s="186"/>
      <c r="L184" s="60"/>
      <c r="M184" s="62"/>
      <c r="T184" s="63"/>
      <c r="AT184" s="61" t="s">
        <v>151</v>
      </c>
      <c r="AU184" s="61" t="s">
        <v>80</v>
      </c>
      <c r="AV184" s="61" t="s">
        <v>80</v>
      </c>
      <c r="AW184" s="61" t="s">
        <v>98</v>
      </c>
      <c r="AX184" s="61" t="s">
        <v>72</v>
      </c>
      <c r="AY184" s="61" t="s">
        <v>130</v>
      </c>
    </row>
    <row r="185" spans="1:65" s="6" customFormat="1" ht="13.9" customHeight="1">
      <c r="A185" s="186"/>
      <c r="B185" s="243"/>
      <c r="C185" s="294" t="s">
        <v>303</v>
      </c>
      <c r="D185" s="294" t="s">
        <v>132</v>
      </c>
      <c r="E185" s="295" t="s">
        <v>304</v>
      </c>
      <c r="F185" s="296" t="s">
        <v>305</v>
      </c>
      <c r="G185" s="297" t="s">
        <v>224</v>
      </c>
      <c r="H185" s="298">
        <v>187.864</v>
      </c>
      <c r="I185" s="313"/>
      <c r="J185" s="299">
        <f>ROUND($I$185*$H$185,2)</f>
        <v>0</v>
      </c>
      <c r="K185" s="296" t="s">
        <v>136</v>
      </c>
      <c r="L185" s="36"/>
      <c r="M185" s="53"/>
      <c r="N185" s="54" t="s">
        <v>43</v>
      </c>
      <c r="Q185" s="55">
        <v>0.00765</v>
      </c>
      <c r="R185" s="55">
        <f>$Q$185*$H$185</f>
        <v>1.4371596</v>
      </c>
      <c r="S185" s="55">
        <v>0</v>
      </c>
      <c r="T185" s="56">
        <f>$S$185*$H$185</f>
        <v>0</v>
      </c>
      <c r="AR185" s="37" t="s">
        <v>137</v>
      </c>
      <c r="AT185" s="37" t="s">
        <v>132</v>
      </c>
      <c r="AU185" s="37" t="s">
        <v>80</v>
      </c>
      <c r="AY185" s="6" t="s">
        <v>130</v>
      </c>
      <c r="BE185" s="57">
        <f>IF($N$185="základní",$J$185,0)</f>
        <v>0</v>
      </c>
      <c r="BF185" s="57">
        <f>IF($N$185="snížená",$J$185,0)</f>
        <v>0</v>
      </c>
      <c r="BG185" s="57">
        <f>IF($N$185="zákl. přenesená",$J$185,0)</f>
        <v>0</v>
      </c>
      <c r="BH185" s="57">
        <f>IF($N$185="sníž. přenesená",$J$185,0)</f>
        <v>0</v>
      </c>
      <c r="BI185" s="57">
        <f>IF($N$185="nulová",$J$185,0)</f>
        <v>0</v>
      </c>
      <c r="BJ185" s="37" t="s">
        <v>22</v>
      </c>
      <c r="BK185" s="57">
        <f>ROUND($I$185*$H$185,2)</f>
        <v>0</v>
      </c>
      <c r="BL185" s="37" t="s">
        <v>137</v>
      </c>
      <c r="BM185" s="37" t="s">
        <v>306</v>
      </c>
    </row>
    <row r="186" spans="1:47" s="6" customFormat="1" ht="36.6" customHeight="1">
      <c r="A186" s="186"/>
      <c r="B186" s="243"/>
      <c r="C186" s="186"/>
      <c r="D186" s="300" t="s">
        <v>139</v>
      </c>
      <c r="E186" s="186"/>
      <c r="F186" s="301" t="s">
        <v>307</v>
      </c>
      <c r="G186" s="186"/>
      <c r="H186" s="186"/>
      <c r="I186" s="314"/>
      <c r="J186" s="186"/>
      <c r="K186" s="186"/>
      <c r="L186" s="36"/>
      <c r="M186" s="58"/>
      <c r="T186" s="59"/>
      <c r="AT186" s="6" t="s">
        <v>139</v>
      </c>
      <c r="AU186" s="6" t="s">
        <v>80</v>
      </c>
    </row>
    <row r="187" spans="1:51" s="6" customFormat="1" ht="13.9" customHeight="1">
      <c r="A187" s="186"/>
      <c r="B187" s="302"/>
      <c r="C187" s="186"/>
      <c r="D187" s="303" t="s">
        <v>151</v>
      </c>
      <c r="E187" s="304"/>
      <c r="F187" s="305" t="s">
        <v>308</v>
      </c>
      <c r="G187" s="186"/>
      <c r="H187" s="306">
        <v>100.2</v>
      </c>
      <c r="I187" s="314"/>
      <c r="J187" s="186"/>
      <c r="K187" s="186"/>
      <c r="L187" s="60"/>
      <c r="M187" s="62"/>
      <c r="T187" s="63"/>
      <c r="AT187" s="61" t="s">
        <v>151</v>
      </c>
      <c r="AU187" s="61" t="s">
        <v>80</v>
      </c>
      <c r="AV187" s="61" t="s">
        <v>80</v>
      </c>
      <c r="AW187" s="61" t="s">
        <v>98</v>
      </c>
      <c r="AX187" s="61" t="s">
        <v>72</v>
      </c>
      <c r="AY187" s="61" t="s">
        <v>130</v>
      </c>
    </row>
    <row r="188" spans="1:51" s="6" customFormat="1" ht="13.9" customHeight="1">
      <c r="A188" s="186"/>
      <c r="B188" s="302"/>
      <c r="C188" s="186"/>
      <c r="D188" s="303" t="s">
        <v>151</v>
      </c>
      <c r="E188" s="304"/>
      <c r="F188" s="305" t="s">
        <v>309</v>
      </c>
      <c r="G188" s="186"/>
      <c r="H188" s="306">
        <v>27.38</v>
      </c>
      <c r="I188" s="314"/>
      <c r="J188" s="186"/>
      <c r="K188" s="186"/>
      <c r="L188" s="60"/>
      <c r="M188" s="62"/>
      <c r="T188" s="63"/>
      <c r="AT188" s="61" t="s">
        <v>151</v>
      </c>
      <c r="AU188" s="61" t="s">
        <v>80</v>
      </c>
      <c r="AV188" s="61" t="s">
        <v>80</v>
      </c>
      <c r="AW188" s="61" t="s">
        <v>98</v>
      </c>
      <c r="AX188" s="61" t="s">
        <v>72</v>
      </c>
      <c r="AY188" s="61" t="s">
        <v>130</v>
      </c>
    </row>
    <row r="189" spans="1:51" s="6" customFormat="1" ht="13.9" customHeight="1">
      <c r="A189" s="186"/>
      <c r="B189" s="302"/>
      <c r="C189" s="186"/>
      <c r="D189" s="303" t="s">
        <v>151</v>
      </c>
      <c r="E189" s="304"/>
      <c r="F189" s="305" t="s">
        <v>310</v>
      </c>
      <c r="G189" s="186"/>
      <c r="H189" s="306">
        <v>9</v>
      </c>
      <c r="I189" s="314"/>
      <c r="J189" s="186"/>
      <c r="K189" s="186"/>
      <c r="L189" s="60"/>
      <c r="M189" s="62"/>
      <c r="T189" s="63"/>
      <c r="AT189" s="61" t="s">
        <v>151</v>
      </c>
      <c r="AU189" s="61" t="s">
        <v>80</v>
      </c>
      <c r="AV189" s="61" t="s">
        <v>80</v>
      </c>
      <c r="AW189" s="61" t="s">
        <v>98</v>
      </c>
      <c r="AX189" s="61" t="s">
        <v>72</v>
      </c>
      <c r="AY189" s="61" t="s">
        <v>130</v>
      </c>
    </row>
    <row r="190" spans="1:51" s="6" customFormat="1" ht="13.9" customHeight="1">
      <c r="A190" s="186"/>
      <c r="B190" s="302"/>
      <c r="C190" s="186"/>
      <c r="D190" s="303" t="s">
        <v>151</v>
      </c>
      <c r="E190" s="304"/>
      <c r="F190" s="305" t="s">
        <v>311</v>
      </c>
      <c r="G190" s="186"/>
      <c r="H190" s="306">
        <v>34.484</v>
      </c>
      <c r="I190" s="314"/>
      <c r="J190" s="186"/>
      <c r="K190" s="186"/>
      <c r="L190" s="60"/>
      <c r="M190" s="62"/>
      <c r="T190" s="63"/>
      <c r="AT190" s="61" t="s">
        <v>151</v>
      </c>
      <c r="AU190" s="61" t="s">
        <v>80</v>
      </c>
      <c r="AV190" s="61" t="s">
        <v>80</v>
      </c>
      <c r="AW190" s="61" t="s">
        <v>98</v>
      </c>
      <c r="AX190" s="61" t="s">
        <v>72</v>
      </c>
      <c r="AY190" s="61" t="s">
        <v>130</v>
      </c>
    </row>
    <row r="191" spans="1:51" s="6" customFormat="1" ht="13.9" customHeight="1">
      <c r="A191" s="186"/>
      <c r="B191" s="302"/>
      <c r="C191" s="186"/>
      <c r="D191" s="303" t="s">
        <v>151</v>
      </c>
      <c r="E191" s="304"/>
      <c r="F191" s="305" t="s">
        <v>312</v>
      </c>
      <c r="G191" s="186"/>
      <c r="H191" s="306">
        <v>16.8</v>
      </c>
      <c r="I191" s="314"/>
      <c r="J191" s="186"/>
      <c r="K191" s="186"/>
      <c r="L191" s="60"/>
      <c r="M191" s="62"/>
      <c r="T191" s="63"/>
      <c r="AT191" s="61" t="s">
        <v>151</v>
      </c>
      <c r="AU191" s="61" t="s">
        <v>80</v>
      </c>
      <c r="AV191" s="61" t="s">
        <v>80</v>
      </c>
      <c r="AW191" s="61" t="s">
        <v>98</v>
      </c>
      <c r="AX191" s="61" t="s">
        <v>72</v>
      </c>
      <c r="AY191" s="61" t="s">
        <v>130</v>
      </c>
    </row>
    <row r="192" spans="1:65" s="6" customFormat="1" ht="13.9" customHeight="1">
      <c r="A192" s="186"/>
      <c r="B192" s="243"/>
      <c r="C192" s="294" t="s">
        <v>313</v>
      </c>
      <c r="D192" s="294" t="s">
        <v>132</v>
      </c>
      <c r="E192" s="295" t="s">
        <v>314</v>
      </c>
      <c r="F192" s="296" t="s">
        <v>315</v>
      </c>
      <c r="G192" s="297" t="s">
        <v>224</v>
      </c>
      <c r="H192" s="298">
        <v>187.864</v>
      </c>
      <c r="I192" s="313"/>
      <c r="J192" s="299">
        <f>ROUND($I$192*$H$192,2)</f>
        <v>0</v>
      </c>
      <c r="K192" s="296" t="s">
        <v>136</v>
      </c>
      <c r="L192" s="36"/>
      <c r="M192" s="53"/>
      <c r="N192" s="54" t="s">
        <v>43</v>
      </c>
      <c r="Q192" s="55">
        <v>0.00086</v>
      </c>
      <c r="R192" s="55">
        <f>$Q$192*$H$192</f>
        <v>0.16156304</v>
      </c>
      <c r="S192" s="55">
        <v>0</v>
      </c>
      <c r="T192" s="56">
        <f>$S$192*$H$192</f>
        <v>0</v>
      </c>
      <c r="AR192" s="37" t="s">
        <v>137</v>
      </c>
      <c r="AT192" s="37" t="s">
        <v>132</v>
      </c>
      <c r="AU192" s="37" t="s">
        <v>80</v>
      </c>
      <c r="AY192" s="6" t="s">
        <v>130</v>
      </c>
      <c r="BE192" s="57">
        <f>IF($N$192="základní",$J$192,0)</f>
        <v>0</v>
      </c>
      <c r="BF192" s="57">
        <f>IF($N$192="snížená",$J$192,0)</f>
        <v>0</v>
      </c>
      <c r="BG192" s="57">
        <f>IF($N$192="zákl. přenesená",$J$192,0)</f>
        <v>0</v>
      </c>
      <c r="BH192" s="57">
        <f>IF($N$192="sníž. přenesená",$J$192,0)</f>
        <v>0</v>
      </c>
      <c r="BI192" s="57">
        <f>IF($N$192="nulová",$J$192,0)</f>
        <v>0</v>
      </c>
      <c r="BJ192" s="37" t="s">
        <v>22</v>
      </c>
      <c r="BK192" s="57">
        <f>ROUND($I$192*$H$192,2)</f>
        <v>0</v>
      </c>
      <c r="BL192" s="37" t="s">
        <v>137</v>
      </c>
      <c r="BM192" s="37" t="s">
        <v>316</v>
      </c>
    </row>
    <row r="193" spans="1:47" s="6" customFormat="1" ht="36.6" customHeight="1">
      <c r="A193" s="186"/>
      <c r="B193" s="243"/>
      <c r="C193" s="186"/>
      <c r="D193" s="300" t="s">
        <v>139</v>
      </c>
      <c r="E193" s="186"/>
      <c r="F193" s="301" t="s">
        <v>317</v>
      </c>
      <c r="G193" s="186"/>
      <c r="H193" s="186"/>
      <c r="I193" s="314"/>
      <c r="J193" s="186"/>
      <c r="K193" s="186"/>
      <c r="L193" s="36"/>
      <c r="M193" s="58"/>
      <c r="T193" s="59"/>
      <c r="AT193" s="6" t="s">
        <v>139</v>
      </c>
      <c r="AU193" s="6" t="s">
        <v>80</v>
      </c>
    </row>
    <row r="194" spans="1:65" s="6" customFormat="1" ht="13.9" customHeight="1">
      <c r="A194" s="186"/>
      <c r="B194" s="243"/>
      <c r="C194" s="294" t="s">
        <v>318</v>
      </c>
      <c r="D194" s="294" t="s">
        <v>132</v>
      </c>
      <c r="E194" s="295" t="s">
        <v>319</v>
      </c>
      <c r="F194" s="296" t="s">
        <v>320</v>
      </c>
      <c r="G194" s="297" t="s">
        <v>321</v>
      </c>
      <c r="H194" s="298">
        <v>0.007</v>
      </c>
      <c r="I194" s="313"/>
      <c r="J194" s="299">
        <f>ROUND($I$194*$H$194,2)</f>
        <v>0</v>
      </c>
      <c r="K194" s="296" t="s">
        <v>136</v>
      </c>
      <c r="L194" s="36"/>
      <c r="M194" s="53"/>
      <c r="N194" s="54" t="s">
        <v>43</v>
      </c>
      <c r="Q194" s="55">
        <v>1.05631</v>
      </c>
      <c r="R194" s="55">
        <f>$Q$194*$H$194</f>
        <v>0.007394170000000001</v>
      </c>
      <c r="S194" s="55">
        <v>0</v>
      </c>
      <c r="T194" s="56">
        <f>$S$194*$H$194</f>
        <v>0</v>
      </c>
      <c r="AR194" s="37" t="s">
        <v>137</v>
      </c>
      <c r="AT194" s="37" t="s">
        <v>132</v>
      </c>
      <c r="AU194" s="37" t="s">
        <v>80</v>
      </c>
      <c r="AY194" s="6" t="s">
        <v>130</v>
      </c>
      <c r="BE194" s="57">
        <f>IF($N$194="základní",$J$194,0)</f>
        <v>0</v>
      </c>
      <c r="BF194" s="57">
        <f>IF($N$194="snížená",$J$194,0)</f>
        <v>0</v>
      </c>
      <c r="BG194" s="57">
        <f>IF($N$194="zákl. přenesená",$J$194,0)</f>
        <v>0</v>
      </c>
      <c r="BH194" s="57">
        <f>IF($N$194="sníž. přenesená",$J$194,0)</f>
        <v>0</v>
      </c>
      <c r="BI194" s="57">
        <f>IF($N$194="nulová",$J$194,0)</f>
        <v>0</v>
      </c>
      <c r="BJ194" s="37" t="s">
        <v>22</v>
      </c>
      <c r="BK194" s="57">
        <f>ROUND($I$194*$H$194,2)</f>
        <v>0</v>
      </c>
      <c r="BL194" s="37" t="s">
        <v>137</v>
      </c>
      <c r="BM194" s="37" t="s">
        <v>322</v>
      </c>
    </row>
    <row r="195" spans="1:47" s="6" customFormat="1" ht="36.6" customHeight="1">
      <c r="A195" s="186"/>
      <c r="B195" s="243"/>
      <c r="C195" s="186"/>
      <c r="D195" s="300" t="s">
        <v>139</v>
      </c>
      <c r="E195" s="186"/>
      <c r="F195" s="301" t="s">
        <v>323</v>
      </c>
      <c r="G195" s="186"/>
      <c r="H195" s="186"/>
      <c r="I195" s="314"/>
      <c r="J195" s="186"/>
      <c r="K195" s="186"/>
      <c r="L195" s="36"/>
      <c r="M195" s="58"/>
      <c r="T195" s="59"/>
      <c r="AT195" s="6" t="s">
        <v>139</v>
      </c>
      <c r="AU195" s="6" t="s">
        <v>80</v>
      </c>
    </row>
    <row r="196" spans="1:51" s="6" customFormat="1" ht="13.9" customHeight="1">
      <c r="A196" s="186"/>
      <c r="B196" s="302"/>
      <c r="C196" s="186"/>
      <c r="D196" s="303" t="s">
        <v>151</v>
      </c>
      <c r="E196" s="304"/>
      <c r="F196" s="305" t="s">
        <v>324</v>
      </c>
      <c r="G196" s="186"/>
      <c r="H196" s="306">
        <v>0.007</v>
      </c>
      <c r="I196" s="314"/>
      <c r="J196" s="186"/>
      <c r="K196" s="186"/>
      <c r="L196" s="60"/>
      <c r="M196" s="62"/>
      <c r="T196" s="63"/>
      <c r="AT196" s="61" t="s">
        <v>151</v>
      </c>
      <c r="AU196" s="61" t="s">
        <v>80</v>
      </c>
      <c r="AV196" s="61" t="s">
        <v>80</v>
      </c>
      <c r="AW196" s="61" t="s">
        <v>98</v>
      </c>
      <c r="AX196" s="61" t="s">
        <v>72</v>
      </c>
      <c r="AY196" s="61" t="s">
        <v>130</v>
      </c>
    </row>
    <row r="197" spans="1:65" s="6" customFormat="1" ht="13.9" customHeight="1">
      <c r="A197" s="186"/>
      <c r="B197" s="243"/>
      <c r="C197" s="294" t="s">
        <v>325</v>
      </c>
      <c r="D197" s="294" t="s">
        <v>132</v>
      </c>
      <c r="E197" s="295" t="s">
        <v>326</v>
      </c>
      <c r="F197" s="296" t="s">
        <v>327</v>
      </c>
      <c r="G197" s="297" t="s">
        <v>321</v>
      </c>
      <c r="H197" s="298">
        <v>0.33</v>
      </c>
      <c r="I197" s="313"/>
      <c r="J197" s="299">
        <f>ROUND($I$197*$H$197,2)</f>
        <v>0</v>
      </c>
      <c r="K197" s="296" t="s">
        <v>136</v>
      </c>
      <c r="L197" s="36"/>
      <c r="M197" s="53"/>
      <c r="N197" s="54" t="s">
        <v>43</v>
      </c>
      <c r="Q197" s="55">
        <v>1.03003</v>
      </c>
      <c r="R197" s="55">
        <f>$Q$197*$H$197</f>
        <v>0.33990990000000004</v>
      </c>
      <c r="S197" s="55">
        <v>0</v>
      </c>
      <c r="T197" s="56">
        <f>$S$197*$H$197</f>
        <v>0</v>
      </c>
      <c r="AR197" s="37" t="s">
        <v>137</v>
      </c>
      <c r="AT197" s="37" t="s">
        <v>132</v>
      </c>
      <c r="AU197" s="37" t="s">
        <v>80</v>
      </c>
      <c r="AY197" s="6" t="s">
        <v>130</v>
      </c>
      <c r="BE197" s="57">
        <f>IF($N$197="základní",$J$197,0)</f>
        <v>0</v>
      </c>
      <c r="BF197" s="57">
        <f>IF($N$197="snížená",$J$197,0)</f>
        <v>0</v>
      </c>
      <c r="BG197" s="57">
        <f>IF($N$197="zákl. přenesená",$J$197,0)</f>
        <v>0</v>
      </c>
      <c r="BH197" s="57">
        <f>IF($N$197="sníž. přenesená",$J$197,0)</f>
        <v>0</v>
      </c>
      <c r="BI197" s="57">
        <f>IF($N$197="nulová",$J$197,0)</f>
        <v>0</v>
      </c>
      <c r="BJ197" s="37" t="s">
        <v>22</v>
      </c>
      <c r="BK197" s="57">
        <f>ROUND($I$197*$H$197,2)</f>
        <v>0</v>
      </c>
      <c r="BL197" s="37" t="s">
        <v>137</v>
      </c>
      <c r="BM197" s="37" t="s">
        <v>328</v>
      </c>
    </row>
    <row r="198" spans="1:47" s="6" customFormat="1" ht="36.6" customHeight="1">
      <c r="A198" s="186"/>
      <c r="B198" s="243"/>
      <c r="C198" s="186"/>
      <c r="D198" s="300" t="s">
        <v>139</v>
      </c>
      <c r="E198" s="186"/>
      <c r="F198" s="301" t="s">
        <v>329</v>
      </c>
      <c r="G198" s="186"/>
      <c r="H198" s="186"/>
      <c r="I198" s="314"/>
      <c r="J198" s="186"/>
      <c r="K198" s="186"/>
      <c r="L198" s="36"/>
      <c r="M198" s="58"/>
      <c r="T198" s="59"/>
      <c r="AT198" s="6" t="s">
        <v>139</v>
      </c>
      <c r="AU198" s="6" t="s">
        <v>80</v>
      </c>
    </row>
    <row r="199" spans="1:51" s="6" customFormat="1" ht="13.9" customHeight="1">
      <c r="A199" s="186"/>
      <c r="B199" s="302"/>
      <c r="C199" s="186"/>
      <c r="D199" s="303" t="s">
        <v>151</v>
      </c>
      <c r="E199" s="304"/>
      <c r="F199" s="305" t="s">
        <v>330</v>
      </c>
      <c r="G199" s="186"/>
      <c r="H199" s="306">
        <v>0.279</v>
      </c>
      <c r="I199" s="314"/>
      <c r="J199" s="186"/>
      <c r="K199" s="186"/>
      <c r="L199" s="60"/>
      <c r="M199" s="62"/>
      <c r="T199" s="63"/>
      <c r="AT199" s="61" t="s">
        <v>151</v>
      </c>
      <c r="AU199" s="61" t="s">
        <v>80</v>
      </c>
      <c r="AV199" s="61" t="s">
        <v>80</v>
      </c>
      <c r="AW199" s="61" t="s">
        <v>98</v>
      </c>
      <c r="AX199" s="61" t="s">
        <v>72</v>
      </c>
      <c r="AY199" s="61" t="s">
        <v>130</v>
      </c>
    </row>
    <row r="200" spans="1:51" s="6" customFormat="1" ht="13.9" customHeight="1">
      <c r="A200" s="186"/>
      <c r="B200" s="302"/>
      <c r="C200" s="186"/>
      <c r="D200" s="303" t="s">
        <v>151</v>
      </c>
      <c r="E200" s="304"/>
      <c r="F200" s="305" t="s">
        <v>331</v>
      </c>
      <c r="G200" s="186"/>
      <c r="H200" s="306">
        <v>0.051</v>
      </c>
      <c r="I200" s="314"/>
      <c r="J200" s="186"/>
      <c r="K200" s="186"/>
      <c r="L200" s="60"/>
      <c r="M200" s="62"/>
      <c r="T200" s="63"/>
      <c r="AT200" s="61" t="s">
        <v>151</v>
      </c>
      <c r="AU200" s="61" t="s">
        <v>80</v>
      </c>
      <c r="AV200" s="61" t="s">
        <v>80</v>
      </c>
      <c r="AW200" s="61" t="s">
        <v>98</v>
      </c>
      <c r="AX200" s="61" t="s">
        <v>72</v>
      </c>
      <c r="AY200" s="61" t="s">
        <v>130</v>
      </c>
    </row>
    <row r="201" spans="1:65" s="6" customFormat="1" ht="13.9" customHeight="1">
      <c r="A201" s="186"/>
      <c r="B201" s="243"/>
      <c r="C201" s="294" t="s">
        <v>332</v>
      </c>
      <c r="D201" s="294" t="s">
        <v>132</v>
      </c>
      <c r="E201" s="295" t="s">
        <v>333</v>
      </c>
      <c r="F201" s="296" t="s">
        <v>334</v>
      </c>
      <c r="G201" s="297" t="s">
        <v>281</v>
      </c>
      <c r="H201" s="298">
        <v>1.604</v>
      </c>
      <c r="I201" s="313"/>
      <c r="J201" s="299">
        <f>ROUND($I$201*$H$201,2)</f>
        <v>0</v>
      </c>
      <c r="K201" s="296"/>
      <c r="L201" s="36"/>
      <c r="M201" s="53"/>
      <c r="N201" s="54" t="s">
        <v>43</v>
      </c>
      <c r="Q201" s="55">
        <v>2.99095</v>
      </c>
      <c r="R201" s="55">
        <f>$Q$201*$H$201</f>
        <v>4.7974838</v>
      </c>
      <c r="S201" s="55">
        <v>0</v>
      </c>
      <c r="T201" s="56">
        <f>$S$201*$H$201</f>
        <v>0</v>
      </c>
      <c r="AR201" s="37" t="s">
        <v>137</v>
      </c>
      <c r="AT201" s="37" t="s">
        <v>132</v>
      </c>
      <c r="AU201" s="37" t="s">
        <v>80</v>
      </c>
      <c r="AY201" s="6" t="s">
        <v>130</v>
      </c>
      <c r="BE201" s="57">
        <f>IF($N$201="základní",$J$201,0)</f>
        <v>0</v>
      </c>
      <c r="BF201" s="57">
        <f>IF($N$201="snížená",$J$201,0)</f>
        <v>0</v>
      </c>
      <c r="BG201" s="57">
        <f>IF($N$201="zákl. přenesená",$J$201,0)</f>
        <v>0</v>
      </c>
      <c r="BH201" s="57">
        <f>IF($N$201="sníž. přenesená",$J$201,0)</f>
        <v>0</v>
      </c>
      <c r="BI201" s="57">
        <f>IF($N$201="nulová",$J$201,0)</f>
        <v>0</v>
      </c>
      <c r="BJ201" s="37" t="s">
        <v>22</v>
      </c>
      <c r="BK201" s="57">
        <f>ROUND($I$201*$H$201,2)</f>
        <v>0</v>
      </c>
      <c r="BL201" s="37" t="s">
        <v>137</v>
      </c>
      <c r="BM201" s="37" t="s">
        <v>335</v>
      </c>
    </row>
    <row r="202" spans="1:47" s="6" customFormat="1" ht="14.45" customHeight="1">
      <c r="A202" s="186"/>
      <c r="B202" s="243"/>
      <c r="C202" s="186"/>
      <c r="D202" s="300" t="s">
        <v>139</v>
      </c>
      <c r="E202" s="186"/>
      <c r="F202" s="301" t="s">
        <v>336</v>
      </c>
      <c r="G202" s="186"/>
      <c r="H202" s="186"/>
      <c r="I202" s="314"/>
      <c r="J202" s="186"/>
      <c r="K202" s="186"/>
      <c r="L202" s="36"/>
      <c r="M202" s="58"/>
      <c r="T202" s="59"/>
      <c r="AT202" s="6" t="s">
        <v>139</v>
      </c>
      <c r="AU202" s="6" t="s">
        <v>80</v>
      </c>
    </row>
    <row r="203" spans="1:51" s="6" customFormat="1" ht="13.9" customHeight="1">
      <c r="A203" s="186"/>
      <c r="B203" s="302"/>
      <c r="C203" s="186"/>
      <c r="D203" s="303" t="s">
        <v>151</v>
      </c>
      <c r="E203" s="304"/>
      <c r="F203" s="305" t="s">
        <v>337</v>
      </c>
      <c r="G203" s="186"/>
      <c r="H203" s="306">
        <v>1.604</v>
      </c>
      <c r="I203" s="314"/>
      <c r="J203" s="186"/>
      <c r="K203" s="186"/>
      <c r="L203" s="60"/>
      <c r="M203" s="62"/>
      <c r="T203" s="63"/>
      <c r="AT203" s="61" t="s">
        <v>151</v>
      </c>
      <c r="AU203" s="61" t="s">
        <v>80</v>
      </c>
      <c r="AV203" s="61" t="s">
        <v>80</v>
      </c>
      <c r="AW203" s="61" t="s">
        <v>98</v>
      </c>
      <c r="AX203" s="61" t="s">
        <v>72</v>
      </c>
      <c r="AY203" s="61" t="s">
        <v>130</v>
      </c>
    </row>
    <row r="204" spans="1:63" s="46" customFormat="1" ht="30.6" customHeight="1">
      <c r="A204" s="287"/>
      <c r="B204" s="288"/>
      <c r="C204" s="287"/>
      <c r="D204" s="289" t="s">
        <v>71</v>
      </c>
      <c r="E204" s="292" t="s">
        <v>137</v>
      </c>
      <c r="F204" s="292" t="s">
        <v>338</v>
      </c>
      <c r="G204" s="287"/>
      <c r="H204" s="287"/>
      <c r="I204" s="316"/>
      <c r="J204" s="293">
        <f>$BK$204</f>
        <v>0</v>
      </c>
      <c r="K204" s="287"/>
      <c r="L204" s="47"/>
      <c r="M204" s="49"/>
      <c r="P204" s="50">
        <f>SUM($P$205:$P$246)</f>
        <v>0</v>
      </c>
      <c r="R204" s="50">
        <f>SUM($R$205:$R$246)</f>
        <v>308.9218692</v>
      </c>
      <c r="T204" s="51">
        <f>SUM($T$205:$T$246)</f>
        <v>0</v>
      </c>
      <c r="AR204" s="48" t="s">
        <v>22</v>
      </c>
      <c r="AT204" s="48" t="s">
        <v>71</v>
      </c>
      <c r="AU204" s="48" t="s">
        <v>22</v>
      </c>
      <c r="AY204" s="48" t="s">
        <v>130</v>
      </c>
      <c r="BK204" s="52">
        <f>SUM($BK$205:$BK$246)</f>
        <v>0</v>
      </c>
    </row>
    <row r="205" spans="1:65" s="6" customFormat="1" ht="13.9" customHeight="1">
      <c r="A205" s="186"/>
      <c r="B205" s="243"/>
      <c r="C205" s="294" t="s">
        <v>339</v>
      </c>
      <c r="D205" s="294" t="s">
        <v>132</v>
      </c>
      <c r="E205" s="295" t="s">
        <v>340</v>
      </c>
      <c r="F205" s="296" t="s">
        <v>341</v>
      </c>
      <c r="G205" s="297" t="s">
        <v>224</v>
      </c>
      <c r="H205" s="298">
        <v>203.32</v>
      </c>
      <c r="I205" s="313"/>
      <c r="J205" s="299">
        <f>ROUND($I$205*$H$205,2)</f>
        <v>0</v>
      </c>
      <c r="K205" s="296" t="s">
        <v>136</v>
      </c>
      <c r="L205" s="36"/>
      <c r="M205" s="53"/>
      <c r="N205" s="54" t="s">
        <v>43</v>
      </c>
      <c r="Q205" s="55">
        <v>0</v>
      </c>
      <c r="R205" s="55">
        <f>$Q$205*$H$205</f>
        <v>0</v>
      </c>
      <c r="S205" s="55">
        <v>0</v>
      </c>
      <c r="T205" s="56">
        <f>$S$205*$H$205</f>
        <v>0</v>
      </c>
      <c r="AR205" s="37" t="s">
        <v>137</v>
      </c>
      <c r="AT205" s="37" t="s">
        <v>132</v>
      </c>
      <c r="AU205" s="37" t="s">
        <v>80</v>
      </c>
      <c r="AY205" s="6" t="s">
        <v>130</v>
      </c>
      <c r="BE205" s="57">
        <f>IF($N$205="základní",$J$205,0)</f>
        <v>0</v>
      </c>
      <c r="BF205" s="57">
        <f>IF($N$205="snížená",$J$205,0)</f>
        <v>0</v>
      </c>
      <c r="BG205" s="57">
        <f>IF($N$205="zákl. přenesená",$J$205,0)</f>
        <v>0</v>
      </c>
      <c r="BH205" s="57">
        <f>IF($N$205="sníž. přenesená",$J$205,0)</f>
        <v>0</v>
      </c>
      <c r="BI205" s="57">
        <f>IF($N$205="nulová",$J$205,0)</f>
        <v>0</v>
      </c>
      <c r="BJ205" s="37" t="s">
        <v>22</v>
      </c>
      <c r="BK205" s="57">
        <f>ROUND($I$205*$H$205,2)</f>
        <v>0</v>
      </c>
      <c r="BL205" s="37" t="s">
        <v>137</v>
      </c>
      <c r="BM205" s="37" t="s">
        <v>342</v>
      </c>
    </row>
    <row r="206" spans="1:47" s="6" customFormat="1" ht="14.45" customHeight="1">
      <c r="A206" s="186"/>
      <c r="B206" s="243"/>
      <c r="C206" s="186"/>
      <c r="D206" s="300" t="s">
        <v>139</v>
      </c>
      <c r="E206" s="186"/>
      <c r="F206" s="301" t="s">
        <v>343</v>
      </c>
      <c r="G206" s="186"/>
      <c r="H206" s="186"/>
      <c r="I206" s="314"/>
      <c r="J206" s="186"/>
      <c r="K206" s="186"/>
      <c r="L206" s="36"/>
      <c r="M206" s="58"/>
      <c r="T206" s="59"/>
      <c r="AT206" s="6" t="s">
        <v>139</v>
      </c>
      <c r="AU206" s="6" t="s">
        <v>80</v>
      </c>
    </row>
    <row r="207" spans="1:51" s="6" customFormat="1" ht="13.9" customHeight="1">
      <c r="A207" s="186"/>
      <c r="B207" s="302"/>
      <c r="C207" s="186"/>
      <c r="D207" s="303" t="s">
        <v>151</v>
      </c>
      <c r="E207" s="304"/>
      <c r="F207" s="305" t="s">
        <v>344</v>
      </c>
      <c r="G207" s="186"/>
      <c r="H207" s="306">
        <v>3.4</v>
      </c>
      <c r="I207" s="314"/>
      <c r="J207" s="186"/>
      <c r="K207" s="186"/>
      <c r="L207" s="60"/>
      <c r="M207" s="62"/>
      <c r="T207" s="63"/>
      <c r="AT207" s="61" t="s">
        <v>151</v>
      </c>
      <c r="AU207" s="61" t="s">
        <v>80</v>
      </c>
      <c r="AV207" s="61" t="s">
        <v>80</v>
      </c>
      <c r="AW207" s="61" t="s">
        <v>98</v>
      </c>
      <c r="AX207" s="61" t="s">
        <v>72</v>
      </c>
      <c r="AY207" s="61" t="s">
        <v>130</v>
      </c>
    </row>
    <row r="208" spans="1:51" s="6" customFormat="1" ht="13.9" customHeight="1">
      <c r="A208" s="186"/>
      <c r="B208" s="302"/>
      <c r="C208" s="186"/>
      <c r="D208" s="303" t="s">
        <v>151</v>
      </c>
      <c r="E208" s="304"/>
      <c r="F208" s="305" t="s">
        <v>345</v>
      </c>
      <c r="G208" s="186"/>
      <c r="H208" s="306">
        <v>199.92</v>
      </c>
      <c r="I208" s="314"/>
      <c r="J208" s="186"/>
      <c r="K208" s="186"/>
      <c r="L208" s="60"/>
      <c r="M208" s="62"/>
      <c r="T208" s="63"/>
      <c r="AT208" s="61" t="s">
        <v>151</v>
      </c>
      <c r="AU208" s="61" t="s">
        <v>80</v>
      </c>
      <c r="AV208" s="61" t="s">
        <v>80</v>
      </c>
      <c r="AW208" s="61" t="s">
        <v>98</v>
      </c>
      <c r="AX208" s="61" t="s">
        <v>72</v>
      </c>
      <c r="AY208" s="61" t="s">
        <v>130</v>
      </c>
    </row>
    <row r="209" spans="1:65" s="6" customFormat="1" ht="13.9" customHeight="1">
      <c r="A209" s="186"/>
      <c r="B209" s="243"/>
      <c r="C209" s="294" t="s">
        <v>346</v>
      </c>
      <c r="D209" s="294" t="s">
        <v>132</v>
      </c>
      <c r="E209" s="295" t="s">
        <v>347</v>
      </c>
      <c r="F209" s="296" t="s">
        <v>348</v>
      </c>
      <c r="G209" s="297" t="s">
        <v>148</v>
      </c>
      <c r="H209" s="298">
        <v>4.539</v>
      </c>
      <c r="I209" s="313"/>
      <c r="J209" s="299">
        <f>ROUND($I$209*$H$209,2)</f>
        <v>0</v>
      </c>
      <c r="K209" s="296" t="s">
        <v>136</v>
      </c>
      <c r="L209" s="36"/>
      <c r="M209" s="53"/>
      <c r="N209" s="54" t="s">
        <v>43</v>
      </c>
      <c r="Q209" s="55">
        <v>0</v>
      </c>
      <c r="R209" s="55">
        <f>$Q$209*$H$209</f>
        <v>0</v>
      </c>
      <c r="S209" s="55">
        <v>0</v>
      </c>
      <c r="T209" s="56">
        <f>$S$209*$H$209</f>
        <v>0</v>
      </c>
      <c r="AR209" s="37" t="s">
        <v>137</v>
      </c>
      <c r="AT209" s="37" t="s">
        <v>132</v>
      </c>
      <c r="AU209" s="37" t="s">
        <v>80</v>
      </c>
      <c r="AY209" s="6" t="s">
        <v>130</v>
      </c>
      <c r="BE209" s="57">
        <f>IF($N$209="základní",$J$209,0)</f>
        <v>0</v>
      </c>
      <c r="BF209" s="57">
        <f>IF($N$209="snížená",$J$209,0)</f>
        <v>0</v>
      </c>
      <c r="BG209" s="57">
        <f>IF($N$209="zákl. přenesená",$J$209,0)</f>
        <v>0</v>
      </c>
      <c r="BH209" s="57">
        <f>IF($N$209="sníž. přenesená",$J$209,0)</f>
        <v>0</v>
      </c>
      <c r="BI209" s="57">
        <f>IF($N$209="nulová",$J$209,0)</f>
        <v>0</v>
      </c>
      <c r="BJ209" s="37" t="s">
        <v>22</v>
      </c>
      <c r="BK209" s="57">
        <f>ROUND($I$209*$H$209,2)</f>
        <v>0</v>
      </c>
      <c r="BL209" s="37" t="s">
        <v>137</v>
      </c>
      <c r="BM209" s="37" t="s">
        <v>349</v>
      </c>
    </row>
    <row r="210" spans="1:47" s="6" customFormat="1" ht="25.15" customHeight="1">
      <c r="A210" s="186"/>
      <c r="B210" s="243"/>
      <c r="C210" s="186"/>
      <c r="D210" s="300" t="s">
        <v>139</v>
      </c>
      <c r="E210" s="186"/>
      <c r="F210" s="301" t="s">
        <v>350</v>
      </c>
      <c r="G210" s="186"/>
      <c r="H210" s="186"/>
      <c r="I210" s="314"/>
      <c r="J210" s="186"/>
      <c r="K210" s="186"/>
      <c r="L210" s="36"/>
      <c r="M210" s="58"/>
      <c r="T210" s="59"/>
      <c r="AT210" s="6" t="s">
        <v>139</v>
      </c>
      <c r="AU210" s="6" t="s">
        <v>80</v>
      </c>
    </row>
    <row r="211" spans="1:51" s="6" customFormat="1" ht="13.9" customHeight="1">
      <c r="A211" s="186"/>
      <c r="B211" s="302"/>
      <c r="C211" s="186"/>
      <c r="D211" s="303" t="s">
        <v>151</v>
      </c>
      <c r="E211" s="304"/>
      <c r="F211" s="305" t="s">
        <v>351</v>
      </c>
      <c r="G211" s="186"/>
      <c r="H211" s="306">
        <v>0.324</v>
      </c>
      <c r="I211" s="314"/>
      <c r="J211" s="186"/>
      <c r="K211" s="186"/>
      <c r="L211" s="60"/>
      <c r="M211" s="62"/>
      <c r="T211" s="63"/>
      <c r="AT211" s="61" t="s">
        <v>151</v>
      </c>
      <c r="AU211" s="61" t="s">
        <v>80</v>
      </c>
      <c r="AV211" s="61" t="s">
        <v>80</v>
      </c>
      <c r="AW211" s="61" t="s">
        <v>98</v>
      </c>
      <c r="AX211" s="61" t="s">
        <v>72</v>
      </c>
      <c r="AY211" s="61" t="s">
        <v>130</v>
      </c>
    </row>
    <row r="212" spans="1:51" s="6" customFormat="1" ht="13.9" customHeight="1">
      <c r="A212" s="186"/>
      <c r="B212" s="302"/>
      <c r="C212" s="186"/>
      <c r="D212" s="303" t="s">
        <v>151</v>
      </c>
      <c r="E212" s="304"/>
      <c r="F212" s="305" t="s">
        <v>352</v>
      </c>
      <c r="G212" s="186"/>
      <c r="H212" s="306">
        <v>2.775</v>
      </c>
      <c r="I212" s="314"/>
      <c r="J212" s="186"/>
      <c r="K212" s="186"/>
      <c r="L212" s="60"/>
      <c r="M212" s="62"/>
      <c r="T212" s="63"/>
      <c r="AT212" s="61" t="s">
        <v>151</v>
      </c>
      <c r="AU212" s="61" t="s">
        <v>80</v>
      </c>
      <c r="AV212" s="61" t="s">
        <v>80</v>
      </c>
      <c r="AW212" s="61" t="s">
        <v>98</v>
      </c>
      <c r="AX212" s="61" t="s">
        <v>72</v>
      </c>
      <c r="AY212" s="61" t="s">
        <v>130</v>
      </c>
    </row>
    <row r="213" spans="1:51" s="6" customFormat="1" ht="13.9" customHeight="1">
      <c r="A213" s="186"/>
      <c r="B213" s="302"/>
      <c r="C213" s="186"/>
      <c r="D213" s="303" t="s">
        <v>151</v>
      </c>
      <c r="E213" s="304"/>
      <c r="F213" s="305" t="s">
        <v>353</v>
      </c>
      <c r="G213" s="186"/>
      <c r="H213" s="306">
        <v>0.84</v>
      </c>
      <c r="I213" s="314"/>
      <c r="J213" s="186"/>
      <c r="K213" s="186"/>
      <c r="L213" s="60"/>
      <c r="M213" s="62"/>
      <c r="T213" s="63"/>
      <c r="AT213" s="61" t="s">
        <v>151</v>
      </c>
      <c r="AU213" s="61" t="s">
        <v>80</v>
      </c>
      <c r="AV213" s="61" t="s">
        <v>80</v>
      </c>
      <c r="AW213" s="61" t="s">
        <v>98</v>
      </c>
      <c r="AX213" s="61" t="s">
        <v>72</v>
      </c>
      <c r="AY213" s="61" t="s">
        <v>130</v>
      </c>
    </row>
    <row r="214" spans="1:51" s="6" customFormat="1" ht="13.9" customHeight="1">
      <c r="A214" s="186"/>
      <c r="B214" s="302"/>
      <c r="C214" s="186"/>
      <c r="D214" s="303" t="s">
        <v>151</v>
      </c>
      <c r="E214" s="304"/>
      <c r="F214" s="305" t="s">
        <v>354</v>
      </c>
      <c r="G214" s="186"/>
      <c r="H214" s="306">
        <v>0.6</v>
      </c>
      <c r="I214" s="314"/>
      <c r="J214" s="186"/>
      <c r="K214" s="186"/>
      <c r="L214" s="60"/>
      <c r="M214" s="62"/>
      <c r="T214" s="63"/>
      <c r="AT214" s="61" t="s">
        <v>151</v>
      </c>
      <c r="AU214" s="61" t="s">
        <v>80</v>
      </c>
      <c r="AV214" s="61" t="s">
        <v>80</v>
      </c>
      <c r="AW214" s="61" t="s">
        <v>98</v>
      </c>
      <c r="AX214" s="61" t="s">
        <v>72</v>
      </c>
      <c r="AY214" s="61" t="s">
        <v>130</v>
      </c>
    </row>
    <row r="215" spans="1:65" s="6" customFormat="1" ht="13.9" customHeight="1">
      <c r="A215" s="186"/>
      <c r="B215" s="243"/>
      <c r="C215" s="294" t="s">
        <v>355</v>
      </c>
      <c r="D215" s="294" t="s">
        <v>132</v>
      </c>
      <c r="E215" s="295" t="s">
        <v>356</v>
      </c>
      <c r="F215" s="296" t="s">
        <v>357</v>
      </c>
      <c r="G215" s="297" t="s">
        <v>224</v>
      </c>
      <c r="H215" s="298">
        <v>10.35</v>
      </c>
      <c r="I215" s="313"/>
      <c r="J215" s="299">
        <f>ROUND($I$215*$H$215,2)</f>
        <v>0</v>
      </c>
      <c r="K215" s="296" t="s">
        <v>136</v>
      </c>
      <c r="L215" s="36"/>
      <c r="M215" s="53"/>
      <c r="N215" s="54" t="s">
        <v>43</v>
      </c>
      <c r="Q215" s="55">
        <v>0.00632</v>
      </c>
      <c r="R215" s="55">
        <f>$Q$215*$H$215</f>
        <v>0.065412</v>
      </c>
      <c r="S215" s="55">
        <v>0</v>
      </c>
      <c r="T215" s="56">
        <f>$S$215*$H$215</f>
        <v>0</v>
      </c>
      <c r="AR215" s="37" t="s">
        <v>137</v>
      </c>
      <c r="AT215" s="37" t="s">
        <v>132</v>
      </c>
      <c r="AU215" s="37" t="s">
        <v>80</v>
      </c>
      <c r="AY215" s="6" t="s">
        <v>130</v>
      </c>
      <c r="BE215" s="57">
        <f>IF($N$215="základní",$J$215,0)</f>
        <v>0</v>
      </c>
      <c r="BF215" s="57">
        <f>IF($N$215="snížená",$J$215,0)</f>
        <v>0</v>
      </c>
      <c r="BG215" s="57">
        <f>IF($N$215="zákl. přenesená",$J$215,0)</f>
        <v>0</v>
      </c>
      <c r="BH215" s="57">
        <f>IF($N$215="sníž. přenesená",$J$215,0)</f>
        <v>0</v>
      </c>
      <c r="BI215" s="57">
        <f>IF($N$215="nulová",$J$215,0)</f>
        <v>0</v>
      </c>
      <c r="BJ215" s="37" t="s">
        <v>22</v>
      </c>
      <c r="BK215" s="57">
        <f>ROUND($I$215*$H$215,2)</f>
        <v>0</v>
      </c>
      <c r="BL215" s="37" t="s">
        <v>137</v>
      </c>
      <c r="BM215" s="37" t="s">
        <v>358</v>
      </c>
    </row>
    <row r="216" spans="1:47" s="6" customFormat="1" ht="25.15" customHeight="1">
      <c r="A216" s="186"/>
      <c r="B216" s="243"/>
      <c r="C216" s="186"/>
      <c r="D216" s="300" t="s">
        <v>139</v>
      </c>
      <c r="E216" s="186"/>
      <c r="F216" s="301" t="s">
        <v>359</v>
      </c>
      <c r="G216" s="186"/>
      <c r="H216" s="186"/>
      <c r="I216" s="314"/>
      <c r="J216" s="186"/>
      <c r="K216" s="186"/>
      <c r="L216" s="36"/>
      <c r="M216" s="58"/>
      <c r="T216" s="59"/>
      <c r="AT216" s="6" t="s">
        <v>139</v>
      </c>
      <c r="AU216" s="6" t="s">
        <v>80</v>
      </c>
    </row>
    <row r="217" spans="1:51" s="6" customFormat="1" ht="13.9" customHeight="1">
      <c r="A217" s="186"/>
      <c r="B217" s="302"/>
      <c r="C217" s="186"/>
      <c r="D217" s="303" t="s">
        <v>151</v>
      </c>
      <c r="E217" s="304"/>
      <c r="F217" s="305" t="s">
        <v>360</v>
      </c>
      <c r="G217" s="186"/>
      <c r="H217" s="306">
        <v>0.72</v>
      </c>
      <c r="I217" s="314"/>
      <c r="J217" s="186"/>
      <c r="K217" s="186"/>
      <c r="L217" s="60"/>
      <c r="M217" s="62"/>
      <c r="T217" s="63"/>
      <c r="AT217" s="61" t="s">
        <v>151</v>
      </c>
      <c r="AU217" s="61" t="s">
        <v>80</v>
      </c>
      <c r="AV217" s="61" t="s">
        <v>80</v>
      </c>
      <c r="AW217" s="61" t="s">
        <v>98</v>
      </c>
      <c r="AX217" s="61" t="s">
        <v>72</v>
      </c>
      <c r="AY217" s="61" t="s">
        <v>130</v>
      </c>
    </row>
    <row r="218" spans="1:51" s="6" customFormat="1" ht="13.9" customHeight="1">
      <c r="A218" s="186"/>
      <c r="B218" s="302"/>
      <c r="C218" s="186"/>
      <c r="D218" s="303" t="s">
        <v>151</v>
      </c>
      <c r="E218" s="304"/>
      <c r="F218" s="305" t="s">
        <v>361</v>
      </c>
      <c r="G218" s="186"/>
      <c r="H218" s="306">
        <v>5.55</v>
      </c>
      <c r="I218" s="314"/>
      <c r="J218" s="186"/>
      <c r="K218" s="186"/>
      <c r="L218" s="60"/>
      <c r="M218" s="62"/>
      <c r="T218" s="63"/>
      <c r="AT218" s="61" t="s">
        <v>151</v>
      </c>
      <c r="AU218" s="61" t="s">
        <v>80</v>
      </c>
      <c r="AV218" s="61" t="s">
        <v>80</v>
      </c>
      <c r="AW218" s="61" t="s">
        <v>98</v>
      </c>
      <c r="AX218" s="61" t="s">
        <v>72</v>
      </c>
      <c r="AY218" s="61" t="s">
        <v>130</v>
      </c>
    </row>
    <row r="219" spans="1:51" s="6" customFormat="1" ht="13.9" customHeight="1">
      <c r="A219" s="186"/>
      <c r="B219" s="302"/>
      <c r="C219" s="186"/>
      <c r="D219" s="303" t="s">
        <v>151</v>
      </c>
      <c r="E219" s="304"/>
      <c r="F219" s="305" t="s">
        <v>362</v>
      </c>
      <c r="G219" s="186"/>
      <c r="H219" s="306">
        <v>2.34</v>
      </c>
      <c r="I219" s="314"/>
      <c r="J219" s="186"/>
      <c r="K219" s="186"/>
      <c r="L219" s="60"/>
      <c r="M219" s="62"/>
      <c r="T219" s="63"/>
      <c r="AT219" s="61" t="s">
        <v>151</v>
      </c>
      <c r="AU219" s="61" t="s">
        <v>80</v>
      </c>
      <c r="AV219" s="61" t="s">
        <v>80</v>
      </c>
      <c r="AW219" s="61" t="s">
        <v>98</v>
      </c>
      <c r="AX219" s="61" t="s">
        <v>72</v>
      </c>
      <c r="AY219" s="61" t="s">
        <v>130</v>
      </c>
    </row>
    <row r="220" spans="1:51" s="6" customFormat="1" ht="13.9" customHeight="1">
      <c r="A220" s="186"/>
      <c r="B220" s="302"/>
      <c r="C220" s="186"/>
      <c r="D220" s="303" t="s">
        <v>151</v>
      </c>
      <c r="E220" s="304"/>
      <c r="F220" s="305" t="s">
        <v>363</v>
      </c>
      <c r="G220" s="186"/>
      <c r="H220" s="306">
        <v>1.74</v>
      </c>
      <c r="I220" s="314"/>
      <c r="J220" s="186"/>
      <c r="K220" s="186"/>
      <c r="L220" s="60"/>
      <c r="M220" s="62"/>
      <c r="T220" s="63"/>
      <c r="AT220" s="61" t="s">
        <v>151</v>
      </c>
      <c r="AU220" s="61" t="s">
        <v>80</v>
      </c>
      <c r="AV220" s="61" t="s">
        <v>80</v>
      </c>
      <c r="AW220" s="61" t="s">
        <v>98</v>
      </c>
      <c r="AX220" s="61" t="s">
        <v>72</v>
      </c>
      <c r="AY220" s="61" t="s">
        <v>130</v>
      </c>
    </row>
    <row r="221" spans="1:65" s="6" customFormat="1" ht="13.9" customHeight="1">
      <c r="A221" s="186"/>
      <c r="B221" s="243"/>
      <c r="C221" s="294" t="s">
        <v>364</v>
      </c>
      <c r="D221" s="294" t="s">
        <v>132</v>
      </c>
      <c r="E221" s="295" t="s">
        <v>365</v>
      </c>
      <c r="F221" s="296" t="s">
        <v>366</v>
      </c>
      <c r="G221" s="297" t="s">
        <v>148</v>
      </c>
      <c r="H221" s="298">
        <v>66.8</v>
      </c>
      <c r="I221" s="313"/>
      <c r="J221" s="299">
        <f>ROUND($I$221*$H$221,2)</f>
        <v>0</v>
      </c>
      <c r="K221" s="296" t="s">
        <v>136</v>
      </c>
      <c r="L221" s="36"/>
      <c r="M221" s="53"/>
      <c r="N221" s="54" t="s">
        <v>43</v>
      </c>
      <c r="Q221" s="55">
        <v>0</v>
      </c>
      <c r="R221" s="55">
        <f>$Q$221*$H$221</f>
        <v>0</v>
      </c>
      <c r="S221" s="55">
        <v>0</v>
      </c>
      <c r="T221" s="56">
        <f>$S$221*$H$221</f>
        <v>0</v>
      </c>
      <c r="AR221" s="37" t="s">
        <v>137</v>
      </c>
      <c r="AT221" s="37" t="s">
        <v>132</v>
      </c>
      <c r="AU221" s="37" t="s">
        <v>80</v>
      </c>
      <c r="AY221" s="6" t="s">
        <v>130</v>
      </c>
      <c r="BE221" s="57">
        <f>IF($N$221="základní",$J$221,0)</f>
        <v>0</v>
      </c>
      <c r="BF221" s="57">
        <f>IF($N$221="snížená",$J$221,0)</f>
        <v>0</v>
      </c>
      <c r="BG221" s="57">
        <f>IF($N$221="zákl. přenesená",$J$221,0)</f>
        <v>0</v>
      </c>
      <c r="BH221" s="57">
        <f>IF($N$221="sníž. přenesená",$J$221,0)</f>
        <v>0</v>
      </c>
      <c r="BI221" s="57">
        <f>IF($N$221="nulová",$J$221,0)</f>
        <v>0</v>
      </c>
      <c r="BJ221" s="37" t="s">
        <v>22</v>
      </c>
      <c r="BK221" s="57">
        <f>ROUND($I$221*$H$221,2)</f>
        <v>0</v>
      </c>
      <c r="BL221" s="37" t="s">
        <v>137</v>
      </c>
      <c r="BM221" s="37" t="s">
        <v>367</v>
      </c>
    </row>
    <row r="222" spans="1:47" s="6" customFormat="1" ht="14.45" customHeight="1">
      <c r="A222" s="186"/>
      <c r="B222" s="243"/>
      <c r="C222" s="186"/>
      <c r="D222" s="300" t="s">
        <v>139</v>
      </c>
      <c r="E222" s="186"/>
      <c r="F222" s="301" t="s">
        <v>368</v>
      </c>
      <c r="G222" s="186"/>
      <c r="H222" s="186"/>
      <c r="I222" s="314"/>
      <c r="J222" s="186"/>
      <c r="K222" s="186"/>
      <c r="L222" s="36"/>
      <c r="M222" s="58"/>
      <c r="T222" s="59"/>
      <c r="AT222" s="6" t="s">
        <v>139</v>
      </c>
      <c r="AU222" s="6" t="s">
        <v>80</v>
      </c>
    </row>
    <row r="223" spans="1:51" s="6" customFormat="1" ht="13.9" customHeight="1">
      <c r="A223" s="186"/>
      <c r="B223" s="302"/>
      <c r="C223" s="186"/>
      <c r="D223" s="303" t="s">
        <v>151</v>
      </c>
      <c r="E223" s="304"/>
      <c r="F223" s="305" t="s">
        <v>369</v>
      </c>
      <c r="G223" s="186"/>
      <c r="H223" s="306">
        <v>61.2</v>
      </c>
      <c r="I223" s="314"/>
      <c r="J223" s="186"/>
      <c r="K223" s="186"/>
      <c r="L223" s="60"/>
      <c r="M223" s="62"/>
      <c r="T223" s="63"/>
      <c r="AT223" s="61" t="s">
        <v>151</v>
      </c>
      <c r="AU223" s="61" t="s">
        <v>80</v>
      </c>
      <c r="AV223" s="61" t="s">
        <v>80</v>
      </c>
      <c r="AW223" s="61" t="s">
        <v>98</v>
      </c>
      <c r="AX223" s="61" t="s">
        <v>72</v>
      </c>
      <c r="AY223" s="61" t="s">
        <v>130</v>
      </c>
    </row>
    <row r="224" spans="1:51" s="6" customFormat="1" ht="13.9" customHeight="1">
      <c r="A224" s="186"/>
      <c r="B224" s="302"/>
      <c r="C224" s="186"/>
      <c r="D224" s="303" t="s">
        <v>151</v>
      </c>
      <c r="E224" s="304"/>
      <c r="F224" s="305" t="s">
        <v>370</v>
      </c>
      <c r="G224" s="186"/>
      <c r="H224" s="306">
        <v>5.6</v>
      </c>
      <c r="I224" s="314"/>
      <c r="J224" s="186"/>
      <c r="K224" s="186"/>
      <c r="L224" s="60"/>
      <c r="M224" s="62"/>
      <c r="T224" s="63"/>
      <c r="AT224" s="61" t="s">
        <v>151</v>
      </c>
      <c r="AU224" s="61" t="s">
        <v>80</v>
      </c>
      <c r="AV224" s="61" t="s">
        <v>80</v>
      </c>
      <c r="AW224" s="61" t="s">
        <v>98</v>
      </c>
      <c r="AX224" s="61" t="s">
        <v>72</v>
      </c>
      <c r="AY224" s="61" t="s">
        <v>130</v>
      </c>
    </row>
    <row r="225" spans="1:65" s="6" customFormat="1" ht="13.9" customHeight="1">
      <c r="A225" s="186"/>
      <c r="B225" s="243"/>
      <c r="C225" s="294" t="s">
        <v>371</v>
      </c>
      <c r="D225" s="294" t="s">
        <v>132</v>
      </c>
      <c r="E225" s="295" t="s">
        <v>372</v>
      </c>
      <c r="F225" s="296" t="s">
        <v>373</v>
      </c>
      <c r="G225" s="297" t="s">
        <v>224</v>
      </c>
      <c r="H225" s="298">
        <v>357.45</v>
      </c>
      <c r="I225" s="313"/>
      <c r="J225" s="299">
        <f>ROUND($I$225*$H$225,2)</f>
        <v>0</v>
      </c>
      <c r="K225" s="296" t="s">
        <v>136</v>
      </c>
      <c r="L225" s="36"/>
      <c r="M225" s="53"/>
      <c r="N225" s="54" t="s">
        <v>43</v>
      </c>
      <c r="Q225" s="55">
        <v>0.00021</v>
      </c>
      <c r="R225" s="55">
        <f>$Q$225*$H$225</f>
        <v>0.0750645</v>
      </c>
      <c r="S225" s="55">
        <v>0</v>
      </c>
      <c r="T225" s="56">
        <f>$S$225*$H$225</f>
        <v>0</v>
      </c>
      <c r="AR225" s="37" t="s">
        <v>137</v>
      </c>
      <c r="AT225" s="37" t="s">
        <v>132</v>
      </c>
      <c r="AU225" s="37" t="s">
        <v>80</v>
      </c>
      <c r="AY225" s="6" t="s">
        <v>130</v>
      </c>
      <c r="BE225" s="57">
        <f>IF($N$225="základní",$J$225,0)</f>
        <v>0</v>
      </c>
      <c r="BF225" s="57">
        <f>IF($N$225="snížená",$J$225,0)</f>
        <v>0</v>
      </c>
      <c r="BG225" s="57">
        <f>IF($N$225="zákl. přenesená",$J$225,0)</f>
        <v>0</v>
      </c>
      <c r="BH225" s="57">
        <f>IF($N$225="sníž. přenesená",$J$225,0)</f>
        <v>0</v>
      </c>
      <c r="BI225" s="57">
        <f>IF($N$225="nulová",$J$225,0)</f>
        <v>0</v>
      </c>
      <c r="BJ225" s="37" t="s">
        <v>22</v>
      </c>
      <c r="BK225" s="57">
        <f>ROUND($I$225*$H$225,2)</f>
        <v>0</v>
      </c>
      <c r="BL225" s="37" t="s">
        <v>137</v>
      </c>
      <c r="BM225" s="37" t="s">
        <v>374</v>
      </c>
    </row>
    <row r="226" spans="1:47" s="6" customFormat="1" ht="25.15" customHeight="1">
      <c r="A226" s="186"/>
      <c r="B226" s="243"/>
      <c r="C226" s="186"/>
      <c r="D226" s="300" t="s">
        <v>139</v>
      </c>
      <c r="E226" s="186"/>
      <c r="F226" s="301" t="s">
        <v>375</v>
      </c>
      <c r="G226" s="186"/>
      <c r="H226" s="186"/>
      <c r="I226" s="314"/>
      <c r="J226" s="186"/>
      <c r="K226" s="186"/>
      <c r="L226" s="36"/>
      <c r="M226" s="58"/>
      <c r="T226" s="59"/>
      <c r="AT226" s="6" t="s">
        <v>139</v>
      </c>
      <c r="AU226" s="6" t="s">
        <v>80</v>
      </c>
    </row>
    <row r="227" spans="1:51" s="6" customFormat="1" ht="13.9" customHeight="1">
      <c r="A227" s="186"/>
      <c r="B227" s="302"/>
      <c r="C227" s="186"/>
      <c r="D227" s="303" t="s">
        <v>151</v>
      </c>
      <c r="E227" s="304"/>
      <c r="F227" s="305" t="s">
        <v>376</v>
      </c>
      <c r="G227" s="186"/>
      <c r="H227" s="306">
        <v>331.5</v>
      </c>
      <c r="I227" s="314"/>
      <c r="J227" s="186"/>
      <c r="K227" s="186"/>
      <c r="L227" s="60"/>
      <c r="M227" s="62"/>
      <c r="T227" s="63"/>
      <c r="AT227" s="61" t="s">
        <v>151</v>
      </c>
      <c r="AU227" s="61" t="s">
        <v>80</v>
      </c>
      <c r="AV227" s="61" t="s">
        <v>80</v>
      </c>
      <c r="AW227" s="61" t="s">
        <v>98</v>
      </c>
      <c r="AX227" s="61" t="s">
        <v>72</v>
      </c>
      <c r="AY227" s="61" t="s">
        <v>130</v>
      </c>
    </row>
    <row r="228" spans="1:51" s="6" customFormat="1" ht="13.9" customHeight="1">
      <c r="A228" s="186"/>
      <c r="B228" s="302"/>
      <c r="C228" s="186"/>
      <c r="D228" s="303" t="s">
        <v>151</v>
      </c>
      <c r="E228" s="304"/>
      <c r="F228" s="305" t="s">
        <v>377</v>
      </c>
      <c r="G228" s="186"/>
      <c r="H228" s="306">
        <v>25.95</v>
      </c>
      <c r="I228" s="314"/>
      <c r="J228" s="186"/>
      <c r="K228" s="186"/>
      <c r="L228" s="60"/>
      <c r="M228" s="62"/>
      <c r="T228" s="63"/>
      <c r="AT228" s="61" t="s">
        <v>151</v>
      </c>
      <c r="AU228" s="61" t="s">
        <v>80</v>
      </c>
      <c r="AV228" s="61" t="s">
        <v>80</v>
      </c>
      <c r="AW228" s="61" t="s">
        <v>98</v>
      </c>
      <c r="AX228" s="61" t="s">
        <v>72</v>
      </c>
      <c r="AY228" s="61" t="s">
        <v>130</v>
      </c>
    </row>
    <row r="229" spans="1:65" s="6" customFormat="1" ht="13.9" customHeight="1">
      <c r="A229" s="186"/>
      <c r="B229" s="243"/>
      <c r="C229" s="307" t="s">
        <v>378</v>
      </c>
      <c r="D229" s="307" t="s">
        <v>252</v>
      </c>
      <c r="E229" s="308" t="s">
        <v>379</v>
      </c>
      <c r="F229" s="309" t="s">
        <v>380</v>
      </c>
      <c r="G229" s="310" t="s">
        <v>281</v>
      </c>
      <c r="H229" s="311">
        <v>164.427</v>
      </c>
      <c r="I229" s="315"/>
      <c r="J229" s="312">
        <f>ROUND($I$229*$H$229,2)</f>
        <v>0</v>
      </c>
      <c r="K229" s="309" t="s">
        <v>136</v>
      </c>
      <c r="L229" s="64"/>
      <c r="M229" s="65"/>
      <c r="N229" s="66" t="s">
        <v>43</v>
      </c>
      <c r="Q229" s="55">
        <v>0.0005</v>
      </c>
      <c r="R229" s="55">
        <f>$Q$229*$H$229</f>
        <v>0.0822135</v>
      </c>
      <c r="S229" s="55">
        <v>0</v>
      </c>
      <c r="T229" s="56">
        <f>$S$229*$H$229</f>
        <v>0</v>
      </c>
      <c r="AR229" s="37" t="s">
        <v>181</v>
      </c>
      <c r="AT229" s="37" t="s">
        <v>252</v>
      </c>
      <c r="AU229" s="37" t="s">
        <v>80</v>
      </c>
      <c r="AY229" s="6" t="s">
        <v>130</v>
      </c>
      <c r="BE229" s="57">
        <f>IF($N$229="základní",$J$229,0)</f>
        <v>0</v>
      </c>
      <c r="BF229" s="57">
        <f>IF($N$229="snížená",$J$229,0)</f>
        <v>0</v>
      </c>
      <c r="BG229" s="57">
        <f>IF($N$229="zákl. přenesená",$J$229,0)</f>
        <v>0</v>
      </c>
      <c r="BH229" s="57">
        <f>IF($N$229="sníž. přenesená",$J$229,0)</f>
        <v>0</v>
      </c>
      <c r="BI229" s="57">
        <f>IF($N$229="nulová",$J$229,0)</f>
        <v>0</v>
      </c>
      <c r="BJ229" s="37" t="s">
        <v>22</v>
      </c>
      <c r="BK229" s="57">
        <f>ROUND($I$229*$H$229,2)</f>
        <v>0</v>
      </c>
      <c r="BL229" s="37" t="s">
        <v>137</v>
      </c>
      <c r="BM229" s="37" t="s">
        <v>381</v>
      </c>
    </row>
    <row r="230" spans="1:47" s="6" customFormat="1" ht="14.45" customHeight="1">
      <c r="A230" s="186"/>
      <c r="B230" s="243"/>
      <c r="C230" s="186"/>
      <c r="D230" s="300" t="s">
        <v>139</v>
      </c>
      <c r="E230" s="186"/>
      <c r="F230" s="301" t="s">
        <v>382</v>
      </c>
      <c r="G230" s="186"/>
      <c r="H230" s="186"/>
      <c r="I230" s="314"/>
      <c r="J230" s="186"/>
      <c r="K230" s="186"/>
      <c r="L230" s="36"/>
      <c r="M230" s="58"/>
      <c r="T230" s="59"/>
      <c r="AT230" s="6" t="s">
        <v>139</v>
      </c>
      <c r="AU230" s="6" t="s">
        <v>80</v>
      </c>
    </row>
    <row r="231" spans="1:51" s="6" customFormat="1" ht="13.9" customHeight="1">
      <c r="A231" s="186"/>
      <c r="B231" s="302"/>
      <c r="C231" s="186"/>
      <c r="D231" s="303" t="s">
        <v>151</v>
      </c>
      <c r="E231" s="304"/>
      <c r="F231" s="305" t="s">
        <v>383</v>
      </c>
      <c r="G231" s="186"/>
      <c r="H231" s="306">
        <v>142.98</v>
      </c>
      <c r="I231" s="314"/>
      <c r="J231" s="186"/>
      <c r="K231" s="186"/>
      <c r="L231" s="60"/>
      <c r="M231" s="62"/>
      <c r="T231" s="63"/>
      <c r="AT231" s="61" t="s">
        <v>151</v>
      </c>
      <c r="AU231" s="61" t="s">
        <v>80</v>
      </c>
      <c r="AV231" s="61" t="s">
        <v>80</v>
      </c>
      <c r="AW231" s="61" t="s">
        <v>98</v>
      </c>
      <c r="AX231" s="61" t="s">
        <v>72</v>
      </c>
      <c r="AY231" s="61" t="s">
        <v>130</v>
      </c>
    </row>
    <row r="232" spans="1:51" s="6" customFormat="1" ht="13.9" customHeight="1">
      <c r="A232" s="186"/>
      <c r="B232" s="302"/>
      <c r="C232" s="186"/>
      <c r="D232" s="303" t="s">
        <v>151</v>
      </c>
      <c r="E232" s="186"/>
      <c r="F232" s="305" t="s">
        <v>384</v>
      </c>
      <c r="G232" s="186"/>
      <c r="H232" s="306">
        <v>164.427</v>
      </c>
      <c r="I232" s="314"/>
      <c r="J232" s="186"/>
      <c r="K232" s="186"/>
      <c r="L232" s="60"/>
      <c r="M232" s="62"/>
      <c r="T232" s="63"/>
      <c r="AT232" s="61" t="s">
        <v>151</v>
      </c>
      <c r="AU232" s="61" t="s">
        <v>80</v>
      </c>
      <c r="AV232" s="61" t="s">
        <v>80</v>
      </c>
      <c r="AW232" s="61" t="s">
        <v>72</v>
      </c>
      <c r="AX232" s="61" t="s">
        <v>22</v>
      </c>
      <c r="AY232" s="61" t="s">
        <v>130</v>
      </c>
    </row>
    <row r="233" spans="1:65" s="6" customFormat="1" ht="13.9" customHeight="1">
      <c r="A233" s="186"/>
      <c r="B233" s="243"/>
      <c r="C233" s="294" t="s">
        <v>385</v>
      </c>
      <c r="D233" s="294" t="s">
        <v>132</v>
      </c>
      <c r="E233" s="295" t="s">
        <v>386</v>
      </c>
      <c r="F233" s="296" t="s">
        <v>387</v>
      </c>
      <c r="G233" s="297" t="s">
        <v>148</v>
      </c>
      <c r="H233" s="298">
        <v>22.5</v>
      </c>
      <c r="I233" s="313"/>
      <c r="J233" s="299">
        <f>ROUND($I$233*$H$233,2)</f>
        <v>0</v>
      </c>
      <c r="K233" s="296" t="s">
        <v>136</v>
      </c>
      <c r="L233" s="36"/>
      <c r="M233" s="53"/>
      <c r="N233" s="54" t="s">
        <v>43</v>
      </c>
      <c r="Q233" s="55">
        <v>0</v>
      </c>
      <c r="R233" s="55">
        <f>$Q$233*$H$233</f>
        <v>0</v>
      </c>
      <c r="S233" s="55">
        <v>0</v>
      </c>
      <c r="T233" s="56">
        <f>$S$233*$H$233</f>
        <v>0</v>
      </c>
      <c r="AR233" s="37" t="s">
        <v>137</v>
      </c>
      <c r="AT233" s="37" t="s">
        <v>132</v>
      </c>
      <c r="AU233" s="37" t="s">
        <v>80</v>
      </c>
      <c r="AY233" s="6" t="s">
        <v>130</v>
      </c>
      <c r="BE233" s="57">
        <f>IF($N$233="základní",$J$233,0)</f>
        <v>0</v>
      </c>
      <c r="BF233" s="57">
        <f>IF($N$233="snížená",$J$233,0)</f>
        <v>0</v>
      </c>
      <c r="BG233" s="57">
        <f>IF($N$233="zákl. přenesená",$J$233,0)</f>
        <v>0</v>
      </c>
      <c r="BH233" s="57">
        <f>IF($N$233="sníž. přenesená",$J$233,0)</f>
        <v>0</v>
      </c>
      <c r="BI233" s="57">
        <f>IF($N$233="nulová",$J$233,0)</f>
        <v>0</v>
      </c>
      <c r="BJ233" s="37" t="s">
        <v>22</v>
      </c>
      <c r="BK233" s="57">
        <f>ROUND($I$233*$H$233,2)</f>
        <v>0</v>
      </c>
      <c r="BL233" s="37" t="s">
        <v>137</v>
      </c>
      <c r="BM233" s="37" t="s">
        <v>388</v>
      </c>
    </row>
    <row r="234" spans="1:47" s="6" customFormat="1" ht="14.45" customHeight="1">
      <c r="A234" s="186"/>
      <c r="B234" s="243"/>
      <c r="C234" s="186"/>
      <c r="D234" s="300" t="s">
        <v>139</v>
      </c>
      <c r="E234" s="186"/>
      <c r="F234" s="301" t="s">
        <v>389</v>
      </c>
      <c r="G234" s="186"/>
      <c r="H234" s="186"/>
      <c r="I234" s="314"/>
      <c r="J234" s="186"/>
      <c r="K234" s="186"/>
      <c r="L234" s="36"/>
      <c r="M234" s="58"/>
      <c r="T234" s="59"/>
      <c r="AT234" s="6" t="s">
        <v>139</v>
      </c>
      <c r="AU234" s="6" t="s">
        <v>80</v>
      </c>
    </row>
    <row r="235" spans="1:51" s="6" customFormat="1" ht="13.9" customHeight="1">
      <c r="A235" s="186"/>
      <c r="B235" s="302"/>
      <c r="C235" s="186"/>
      <c r="D235" s="303" t="s">
        <v>151</v>
      </c>
      <c r="E235" s="304"/>
      <c r="F235" s="305" t="s">
        <v>390</v>
      </c>
      <c r="G235" s="186"/>
      <c r="H235" s="306">
        <v>22.5</v>
      </c>
      <c r="I235" s="314"/>
      <c r="J235" s="186"/>
      <c r="K235" s="186"/>
      <c r="L235" s="60"/>
      <c r="M235" s="62"/>
      <c r="T235" s="63"/>
      <c r="AT235" s="61" t="s">
        <v>151</v>
      </c>
      <c r="AU235" s="61" t="s">
        <v>80</v>
      </c>
      <c r="AV235" s="61" t="s">
        <v>80</v>
      </c>
      <c r="AW235" s="61" t="s">
        <v>98</v>
      </c>
      <c r="AX235" s="61" t="s">
        <v>72</v>
      </c>
      <c r="AY235" s="61" t="s">
        <v>130</v>
      </c>
    </row>
    <row r="236" spans="1:65" s="6" customFormat="1" ht="13.9" customHeight="1">
      <c r="A236" s="186"/>
      <c r="B236" s="243"/>
      <c r="C236" s="294" t="s">
        <v>391</v>
      </c>
      <c r="D236" s="294" t="s">
        <v>132</v>
      </c>
      <c r="E236" s="295" t="s">
        <v>392</v>
      </c>
      <c r="F236" s="296" t="s">
        <v>393</v>
      </c>
      <c r="G236" s="297" t="s">
        <v>148</v>
      </c>
      <c r="H236" s="298">
        <v>13.25</v>
      </c>
      <c r="I236" s="313"/>
      <c r="J236" s="299">
        <f>ROUND($I$236*$H$236,2)</f>
        <v>0</v>
      </c>
      <c r="K236" s="296" t="s">
        <v>136</v>
      </c>
      <c r="L236" s="36"/>
      <c r="M236" s="53"/>
      <c r="N236" s="54" t="s">
        <v>43</v>
      </c>
      <c r="Q236" s="55">
        <v>0</v>
      </c>
      <c r="R236" s="55">
        <f>$Q$236*$H$236</f>
        <v>0</v>
      </c>
      <c r="S236" s="55">
        <v>0</v>
      </c>
      <c r="T236" s="56">
        <f>$S$236*$H$236</f>
        <v>0</v>
      </c>
      <c r="AR236" s="37" t="s">
        <v>137</v>
      </c>
      <c r="AT236" s="37" t="s">
        <v>132</v>
      </c>
      <c r="AU236" s="37" t="s">
        <v>80</v>
      </c>
      <c r="AY236" s="6" t="s">
        <v>130</v>
      </c>
      <c r="BE236" s="57">
        <f>IF($N$236="základní",$J$236,0)</f>
        <v>0</v>
      </c>
      <c r="BF236" s="57">
        <f>IF($N$236="snížená",$J$236,0)</f>
        <v>0</v>
      </c>
      <c r="BG236" s="57">
        <f>IF($N$236="zákl. přenesená",$J$236,0)</f>
        <v>0</v>
      </c>
      <c r="BH236" s="57">
        <f>IF($N$236="sníž. přenesená",$J$236,0)</f>
        <v>0</v>
      </c>
      <c r="BI236" s="57">
        <f>IF($N$236="nulová",$J$236,0)</f>
        <v>0</v>
      </c>
      <c r="BJ236" s="37" t="s">
        <v>22</v>
      </c>
      <c r="BK236" s="57">
        <f>ROUND($I$236*$H$236,2)</f>
        <v>0</v>
      </c>
      <c r="BL236" s="37" t="s">
        <v>137</v>
      </c>
      <c r="BM236" s="37" t="s">
        <v>394</v>
      </c>
    </row>
    <row r="237" spans="1:47" s="6" customFormat="1" ht="25.15" customHeight="1">
      <c r="A237" s="186"/>
      <c r="B237" s="243"/>
      <c r="C237" s="186"/>
      <c r="D237" s="300" t="s">
        <v>139</v>
      </c>
      <c r="E237" s="186"/>
      <c r="F237" s="301" t="s">
        <v>395</v>
      </c>
      <c r="G237" s="186"/>
      <c r="H237" s="186"/>
      <c r="I237" s="314"/>
      <c r="J237" s="186"/>
      <c r="K237" s="186"/>
      <c r="L237" s="36"/>
      <c r="M237" s="58"/>
      <c r="T237" s="59"/>
      <c r="AT237" s="6" t="s">
        <v>139</v>
      </c>
      <c r="AU237" s="6" t="s">
        <v>80</v>
      </c>
    </row>
    <row r="238" spans="1:51" s="6" customFormat="1" ht="13.9" customHeight="1">
      <c r="A238" s="186"/>
      <c r="B238" s="302"/>
      <c r="C238" s="186"/>
      <c r="D238" s="303" t="s">
        <v>151</v>
      </c>
      <c r="E238" s="304"/>
      <c r="F238" s="305" t="s">
        <v>396</v>
      </c>
      <c r="G238" s="186"/>
      <c r="H238" s="306">
        <v>13.25</v>
      </c>
      <c r="I238" s="314"/>
      <c r="J238" s="186"/>
      <c r="K238" s="186"/>
      <c r="L238" s="60"/>
      <c r="M238" s="62"/>
      <c r="T238" s="63"/>
      <c r="AT238" s="61" t="s">
        <v>151</v>
      </c>
      <c r="AU238" s="61" t="s">
        <v>80</v>
      </c>
      <c r="AV238" s="61" t="s">
        <v>80</v>
      </c>
      <c r="AW238" s="61" t="s">
        <v>98</v>
      </c>
      <c r="AX238" s="61" t="s">
        <v>72</v>
      </c>
      <c r="AY238" s="61" t="s">
        <v>130</v>
      </c>
    </row>
    <row r="239" spans="1:65" s="6" customFormat="1" ht="13.9" customHeight="1">
      <c r="A239" s="186"/>
      <c r="B239" s="243"/>
      <c r="C239" s="294" t="s">
        <v>397</v>
      </c>
      <c r="D239" s="294" t="s">
        <v>132</v>
      </c>
      <c r="E239" s="295" t="s">
        <v>398</v>
      </c>
      <c r="F239" s="296" t="s">
        <v>399</v>
      </c>
      <c r="G239" s="297" t="s">
        <v>148</v>
      </c>
      <c r="H239" s="298">
        <v>100.2</v>
      </c>
      <c r="I239" s="313"/>
      <c r="J239" s="299">
        <f>ROUND($I$239*$H$239,2)</f>
        <v>0</v>
      </c>
      <c r="K239" s="296" t="s">
        <v>136</v>
      </c>
      <c r="L239" s="36"/>
      <c r="M239" s="53"/>
      <c r="N239" s="54" t="s">
        <v>43</v>
      </c>
      <c r="Q239" s="55">
        <v>1.848</v>
      </c>
      <c r="R239" s="55">
        <f>$Q$239*$H$239</f>
        <v>185.1696</v>
      </c>
      <c r="S239" s="55">
        <v>0</v>
      </c>
      <c r="T239" s="56">
        <f>$S$239*$H$239</f>
        <v>0</v>
      </c>
      <c r="AR239" s="37" t="s">
        <v>137</v>
      </c>
      <c r="AT239" s="37" t="s">
        <v>132</v>
      </c>
      <c r="AU239" s="37" t="s">
        <v>80</v>
      </c>
      <c r="AY239" s="6" t="s">
        <v>130</v>
      </c>
      <c r="BE239" s="57">
        <f>IF($N$239="základní",$J$239,0)</f>
        <v>0</v>
      </c>
      <c r="BF239" s="57">
        <f>IF($N$239="snížená",$J$239,0)</f>
        <v>0</v>
      </c>
      <c r="BG239" s="57">
        <f>IF($N$239="zákl. přenesená",$J$239,0)</f>
        <v>0</v>
      </c>
      <c r="BH239" s="57">
        <f>IF($N$239="sníž. přenesená",$J$239,0)</f>
        <v>0</v>
      </c>
      <c r="BI239" s="57">
        <f>IF($N$239="nulová",$J$239,0)</f>
        <v>0</v>
      </c>
      <c r="BJ239" s="37" t="s">
        <v>22</v>
      </c>
      <c r="BK239" s="57">
        <f>ROUND($I$239*$H$239,2)</f>
        <v>0</v>
      </c>
      <c r="BL239" s="37" t="s">
        <v>137</v>
      </c>
      <c r="BM239" s="37" t="s">
        <v>400</v>
      </c>
    </row>
    <row r="240" spans="1:47" s="6" customFormat="1" ht="14.45" customHeight="1">
      <c r="A240" s="186"/>
      <c r="B240" s="243"/>
      <c r="C240" s="186"/>
      <c r="D240" s="300" t="s">
        <v>139</v>
      </c>
      <c r="E240" s="186"/>
      <c r="F240" s="301" t="s">
        <v>401</v>
      </c>
      <c r="G240" s="186"/>
      <c r="H240" s="186"/>
      <c r="I240" s="314"/>
      <c r="J240" s="186"/>
      <c r="K240" s="186"/>
      <c r="L240" s="36"/>
      <c r="M240" s="58"/>
      <c r="T240" s="59"/>
      <c r="AT240" s="6" t="s">
        <v>139</v>
      </c>
      <c r="AU240" s="6" t="s">
        <v>80</v>
      </c>
    </row>
    <row r="241" spans="1:51" s="6" customFormat="1" ht="13.9" customHeight="1">
      <c r="A241" s="186"/>
      <c r="B241" s="302"/>
      <c r="C241" s="186"/>
      <c r="D241" s="303" t="s">
        <v>151</v>
      </c>
      <c r="E241" s="304"/>
      <c r="F241" s="305" t="s">
        <v>402</v>
      </c>
      <c r="G241" s="186"/>
      <c r="H241" s="306">
        <v>91.8</v>
      </c>
      <c r="I241" s="314"/>
      <c r="J241" s="186"/>
      <c r="K241" s="186"/>
      <c r="L241" s="60"/>
      <c r="M241" s="62"/>
      <c r="T241" s="63"/>
      <c r="AT241" s="61" t="s">
        <v>151</v>
      </c>
      <c r="AU241" s="61" t="s">
        <v>80</v>
      </c>
      <c r="AV241" s="61" t="s">
        <v>80</v>
      </c>
      <c r="AW241" s="61" t="s">
        <v>98</v>
      </c>
      <c r="AX241" s="61" t="s">
        <v>72</v>
      </c>
      <c r="AY241" s="61" t="s">
        <v>130</v>
      </c>
    </row>
    <row r="242" spans="1:51" s="6" customFormat="1" ht="13.9" customHeight="1">
      <c r="A242" s="186"/>
      <c r="B242" s="302"/>
      <c r="C242" s="186"/>
      <c r="D242" s="303" t="s">
        <v>151</v>
      </c>
      <c r="E242" s="304"/>
      <c r="F242" s="305" t="s">
        <v>403</v>
      </c>
      <c r="G242" s="186"/>
      <c r="H242" s="306">
        <v>8.4</v>
      </c>
      <c r="I242" s="314"/>
      <c r="J242" s="186"/>
      <c r="K242" s="186"/>
      <c r="L242" s="60"/>
      <c r="M242" s="62"/>
      <c r="T242" s="63"/>
      <c r="AT242" s="61" t="s">
        <v>151</v>
      </c>
      <c r="AU242" s="61" t="s">
        <v>80</v>
      </c>
      <c r="AV242" s="61" t="s">
        <v>80</v>
      </c>
      <c r="AW242" s="61" t="s">
        <v>98</v>
      </c>
      <c r="AX242" s="61" t="s">
        <v>72</v>
      </c>
      <c r="AY242" s="61" t="s">
        <v>130</v>
      </c>
    </row>
    <row r="243" spans="1:65" s="6" customFormat="1" ht="13.9" customHeight="1">
      <c r="A243" s="186"/>
      <c r="B243" s="243"/>
      <c r="C243" s="294" t="s">
        <v>404</v>
      </c>
      <c r="D243" s="294" t="s">
        <v>132</v>
      </c>
      <c r="E243" s="295" t="s">
        <v>405</v>
      </c>
      <c r="F243" s="296" t="s">
        <v>406</v>
      </c>
      <c r="G243" s="297" t="s">
        <v>224</v>
      </c>
      <c r="H243" s="298">
        <v>202.92</v>
      </c>
      <c r="I243" s="313"/>
      <c r="J243" s="299">
        <f>ROUND($I$243*$H$243,2)</f>
        <v>0</v>
      </c>
      <c r="K243" s="296" t="s">
        <v>136</v>
      </c>
      <c r="L243" s="36"/>
      <c r="M243" s="53"/>
      <c r="N243" s="54" t="s">
        <v>43</v>
      </c>
      <c r="Q243" s="55">
        <v>0.60876</v>
      </c>
      <c r="R243" s="55">
        <f>$Q$243*$H$243</f>
        <v>123.52957919999999</v>
      </c>
      <c r="S243" s="55">
        <v>0</v>
      </c>
      <c r="T243" s="56">
        <f>$S$243*$H$243</f>
        <v>0</v>
      </c>
      <c r="AR243" s="37" t="s">
        <v>137</v>
      </c>
      <c r="AT243" s="37" t="s">
        <v>132</v>
      </c>
      <c r="AU243" s="37" t="s">
        <v>80</v>
      </c>
      <c r="AY243" s="6" t="s">
        <v>130</v>
      </c>
      <c r="BE243" s="57">
        <f>IF($N$243="základní",$J$243,0)</f>
        <v>0</v>
      </c>
      <c r="BF243" s="57">
        <f>IF($N$243="snížená",$J$243,0)</f>
        <v>0</v>
      </c>
      <c r="BG243" s="57">
        <f>IF($N$243="zákl. přenesená",$J$243,0)</f>
        <v>0</v>
      </c>
      <c r="BH243" s="57">
        <f>IF($N$243="sníž. přenesená",$J$243,0)</f>
        <v>0</v>
      </c>
      <c r="BI243" s="57">
        <f>IF($N$243="nulová",$J$243,0)</f>
        <v>0</v>
      </c>
      <c r="BJ243" s="37" t="s">
        <v>22</v>
      </c>
      <c r="BK243" s="57">
        <f>ROUND($I$243*$H$243,2)</f>
        <v>0</v>
      </c>
      <c r="BL243" s="37" t="s">
        <v>137</v>
      </c>
      <c r="BM243" s="37" t="s">
        <v>407</v>
      </c>
    </row>
    <row r="244" spans="1:47" s="6" customFormat="1" ht="14.45" customHeight="1">
      <c r="A244" s="186"/>
      <c r="B244" s="243"/>
      <c r="C244" s="186"/>
      <c r="D244" s="300" t="s">
        <v>139</v>
      </c>
      <c r="E244" s="186"/>
      <c r="F244" s="301" t="s">
        <v>408</v>
      </c>
      <c r="G244" s="186"/>
      <c r="H244" s="186"/>
      <c r="I244" s="314"/>
      <c r="J244" s="186"/>
      <c r="K244" s="186"/>
      <c r="L244" s="36"/>
      <c r="M244" s="58"/>
      <c r="T244" s="59"/>
      <c r="AT244" s="6" t="s">
        <v>139</v>
      </c>
      <c r="AU244" s="6" t="s">
        <v>80</v>
      </c>
    </row>
    <row r="245" spans="1:51" s="6" customFormat="1" ht="13.9" customHeight="1">
      <c r="A245" s="186"/>
      <c r="B245" s="302"/>
      <c r="C245" s="186"/>
      <c r="D245" s="303" t="s">
        <v>151</v>
      </c>
      <c r="E245" s="304"/>
      <c r="F245" s="305" t="s">
        <v>409</v>
      </c>
      <c r="G245" s="186"/>
      <c r="H245" s="306">
        <v>3</v>
      </c>
      <c r="I245" s="314"/>
      <c r="J245" s="186"/>
      <c r="K245" s="186"/>
      <c r="L245" s="60"/>
      <c r="M245" s="62"/>
      <c r="T245" s="63"/>
      <c r="AT245" s="61" t="s">
        <v>151</v>
      </c>
      <c r="AU245" s="61" t="s">
        <v>80</v>
      </c>
      <c r="AV245" s="61" t="s">
        <v>80</v>
      </c>
      <c r="AW245" s="61" t="s">
        <v>98</v>
      </c>
      <c r="AX245" s="61" t="s">
        <v>72</v>
      </c>
      <c r="AY245" s="61" t="s">
        <v>130</v>
      </c>
    </row>
    <row r="246" spans="1:51" s="6" customFormat="1" ht="13.9" customHeight="1">
      <c r="A246" s="186"/>
      <c r="B246" s="302"/>
      <c r="C246" s="186"/>
      <c r="D246" s="303" t="s">
        <v>151</v>
      </c>
      <c r="E246" s="304"/>
      <c r="F246" s="305" t="s">
        <v>410</v>
      </c>
      <c r="G246" s="186"/>
      <c r="H246" s="306">
        <v>199.92</v>
      </c>
      <c r="I246" s="314"/>
      <c r="J246" s="186"/>
      <c r="K246" s="186"/>
      <c r="L246" s="60"/>
      <c r="M246" s="62"/>
      <c r="T246" s="63"/>
      <c r="AT246" s="61" t="s">
        <v>151</v>
      </c>
      <c r="AU246" s="61" t="s">
        <v>80</v>
      </c>
      <c r="AV246" s="61" t="s">
        <v>80</v>
      </c>
      <c r="AW246" s="61" t="s">
        <v>98</v>
      </c>
      <c r="AX246" s="61" t="s">
        <v>72</v>
      </c>
      <c r="AY246" s="61" t="s">
        <v>130</v>
      </c>
    </row>
    <row r="247" spans="1:63" s="46" customFormat="1" ht="30.6" customHeight="1">
      <c r="A247" s="287"/>
      <c r="B247" s="288"/>
      <c r="C247" s="287"/>
      <c r="D247" s="289" t="s">
        <v>71</v>
      </c>
      <c r="E247" s="292" t="s">
        <v>158</v>
      </c>
      <c r="F247" s="292" t="s">
        <v>411</v>
      </c>
      <c r="G247" s="287"/>
      <c r="H247" s="287"/>
      <c r="I247" s="316"/>
      <c r="J247" s="293">
        <f>$BK$247</f>
        <v>0</v>
      </c>
      <c r="K247" s="287"/>
      <c r="L247" s="47"/>
      <c r="M247" s="49"/>
      <c r="P247" s="50">
        <f>SUM($P$248:$P$253)</f>
        <v>0</v>
      </c>
      <c r="R247" s="50">
        <f>SUM($R$248:$R$253)</f>
        <v>0</v>
      </c>
      <c r="T247" s="51">
        <f>SUM($T$248:$T$253)</f>
        <v>0</v>
      </c>
      <c r="AR247" s="48" t="s">
        <v>22</v>
      </c>
      <c r="AT247" s="48" t="s">
        <v>71</v>
      </c>
      <c r="AU247" s="48" t="s">
        <v>22</v>
      </c>
      <c r="AY247" s="48" t="s">
        <v>130</v>
      </c>
      <c r="BK247" s="52">
        <f>SUM($BK$248:$BK$253)</f>
        <v>0</v>
      </c>
    </row>
    <row r="248" spans="1:65" s="6" customFormat="1" ht="13.9" customHeight="1">
      <c r="A248" s="186"/>
      <c r="B248" s="243"/>
      <c r="C248" s="294" t="s">
        <v>412</v>
      </c>
      <c r="D248" s="294" t="s">
        <v>132</v>
      </c>
      <c r="E248" s="295" t="s">
        <v>413</v>
      </c>
      <c r="F248" s="296" t="s">
        <v>414</v>
      </c>
      <c r="G248" s="297" t="s">
        <v>224</v>
      </c>
      <c r="H248" s="298">
        <v>135</v>
      </c>
      <c r="I248" s="313"/>
      <c r="J248" s="299">
        <f>ROUND($I$248*$H$248,2)</f>
        <v>0</v>
      </c>
      <c r="K248" s="296" t="s">
        <v>136</v>
      </c>
      <c r="L248" s="36"/>
      <c r="M248" s="53"/>
      <c r="N248" s="54" t="s">
        <v>43</v>
      </c>
      <c r="Q248" s="55">
        <v>0</v>
      </c>
      <c r="R248" s="55">
        <f>$Q$248*$H$248</f>
        <v>0</v>
      </c>
      <c r="S248" s="55">
        <v>0</v>
      </c>
      <c r="T248" s="56">
        <f>$S$248*$H$248</f>
        <v>0</v>
      </c>
      <c r="AR248" s="37" t="s">
        <v>137</v>
      </c>
      <c r="AT248" s="37" t="s">
        <v>132</v>
      </c>
      <c r="AU248" s="37" t="s">
        <v>80</v>
      </c>
      <c r="AY248" s="6" t="s">
        <v>130</v>
      </c>
      <c r="BE248" s="57">
        <f>IF($N$248="základní",$J$248,0)</f>
        <v>0</v>
      </c>
      <c r="BF248" s="57">
        <f>IF($N$248="snížená",$J$248,0)</f>
        <v>0</v>
      </c>
      <c r="BG248" s="57">
        <f>IF($N$248="zákl. přenesená",$J$248,0)</f>
        <v>0</v>
      </c>
      <c r="BH248" s="57">
        <f>IF($N$248="sníž. přenesená",$J$248,0)</f>
        <v>0</v>
      </c>
      <c r="BI248" s="57">
        <f>IF($N$248="nulová",$J$248,0)</f>
        <v>0</v>
      </c>
      <c r="BJ248" s="37" t="s">
        <v>22</v>
      </c>
      <c r="BK248" s="57">
        <f>ROUND($I$248*$H$248,2)</f>
        <v>0</v>
      </c>
      <c r="BL248" s="37" t="s">
        <v>137</v>
      </c>
      <c r="BM248" s="37" t="s">
        <v>415</v>
      </c>
    </row>
    <row r="249" spans="1:47" s="6" customFormat="1" ht="14.45" customHeight="1">
      <c r="A249" s="186"/>
      <c r="B249" s="243"/>
      <c r="C249" s="186"/>
      <c r="D249" s="300" t="s">
        <v>139</v>
      </c>
      <c r="E249" s="186"/>
      <c r="F249" s="301" t="s">
        <v>416</v>
      </c>
      <c r="G249" s="186"/>
      <c r="H249" s="186"/>
      <c r="I249" s="314"/>
      <c r="J249" s="186"/>
      <c r="K249" s="186"/>
      <c r="L249" s="36"/>
      <c r="M249" s="58"/>
      <c r="T249" s="59"/>
      <c r="AT249" s="6" t="s">
        <v>139</v>
      </c>
      <c r="AU249" s="6" t="s">
        <v>80</v>
      </c>
    </row>
    <row r="250" spans="1:51" s="6" customFormat="1" ht="13.9" customHeight="1">
      <c r="A250" s="186"/>
      <c r="B250" s="302"/>
      <c r="C250" s="186"/>
      <c r="D250" s="303" t="s">
        <v>151</v>
      </c>
      <c r="E250" s="304"/>
      <c r="F250" s="305" t="s">
        <v>417</v>
      </c>
      <c r="G250" s="186"/>
      <c r="H250" s="306">
        <v>135</v>
      </c>
      <c r="I250" s="314"/>
      <c r="J250" s="186"/>
      <c r="K250" s="186"/>
      <c r="L250" s="60"/>
      <c r="M250" s="62"/>
      <c r="T250" s="63"/>
      <c r="AT250" s="61" t="s">
        <v>151</v>
      </c>
      <c r="AU250" s="61" t="s">
        <v>80</v>
      </c>
      <c r="AV250" s="61" t="s">
        <v>80</v>
      </c>
      <c r="AW250" s="61" t="s">
        <v>98</v>
      </c>
      <c r="AX250" s="61" t="s">
        <v>72</v>
      </c>
      <c r="AY250" s="61" t="s">
        <v>130</v>
      </c>
    </row>
    <row r="251" spans="1:65" s="6" customFormat="1" ht="13.9" customHeight="1">
      <c r="A251" s="186"/>
      <c r="B251" s="243"/>
      <c r="C251" s="294" t="s">
        <v>418</v>
      </c>
      <c r="D251" s="294" t="s">
        <v>132</v>
      </c>
      <c r="E251" s="295" t="s">
        <v>419</v>
      </c>
      <c r="F251" s="296" t="s">
        <v>420</v>
      </c>
      <c r="G251" s="297" t="s">
        <v>224</v>
      </c>
      <c r="H251" s="298">
        <v>135</v>
      </c>
      <c r="I251" s="313"/>
      <c r="J251" s="299">
        <f>ROUND($I$251*$H$251,2)</f>
        <v>0</v>
      </c>
      <c r="K251" s="296" t="s">
        <v>136</v>
      </c>
      <c r="L251" s="36"/>
      <c r="M251" s="53"/>
      <c r="N251" s="54" t="s">
        <v>43</v>
      </c>
      <c r="Q251" s="55">
        <v>0</v>
      </c>
      <c r="R251" s="55">
        <f>$Q$251*$H$251</f>
        <v>0</v>
      </c>
      <c r="S251" s="55">
        <v>0</v>
      </c>
      <c r="T251" s="56">
        <f>$S$251*$H$251</f>
        <v>0</v>
      </c>
      <c r="AR251" s="37" t="s">
        <v>137</v>
      </c>
      <c r="AT251" s="37" t="s">
        <v>132</v>
      </c>
      <c r="AU251" s="37" t="s">
        <v>80</v>
      </c>
      <c r="AY251" s="6" t="s">
        <v>130</v>
      </c>
      <c r="BE251" s="57">
        <f>IF($N$251="základní",$J$251,0)</f>
        <v>0</v>
      </c>
      <c r="BF251" s="57">
        <f>IF($N$251="snížená",$J$251,0)</f>
        <v>0</v>
      </c>
      <c r="BG251" s="57">
        <f>IF($N$251="zákl. přenesená",$J$251,0)</f>
        <v>0</v>
      </c>
      <c r="BH251" s="57">
        <f>IF($N$251="sníž. přenesená",$J$251,0)</f>
        <v>0</v>
      </c>
      <c r="BI251" s="57">
        <f>IF($N$251="nulová",$J$251,0)</f>
        <v>0</v>
      </c>
      <c r="BJ251" s="37" t="s">
        <v>22</v>
      </c>
      <c r="BK251" s="57">
        <f>ROUND($I$251*$H$251,2)</f>
        <v>0</v>
      </c>
      <c r="BL251" s="37" t="s">
        <v>137</v>
      </c>
      <c r="BM251" s="37" t="s">
        <v>421</v>
      </c>
    </row>
    <row r="252" spans="1:47" s="6" customFormat="1" ht="14.45" customHeight="1">
      <c r="A252" s="186"/>
      <c r="B252" s="243"/>
      <c r="C252" s="186"/>
      <c r="D252" s="300" t="s">
        <v>139</v>
      </c>
      <c r="E252" s="186"/>
      <c r="F252" s="301" t="s">
        <v>422</v>
      </c>
      <c r="G252" s="186"/>
      <c r="H252" s="186"/>
      <c r="I252" s="314"/>
      <c r="J252" s="186"/>
      <c r="K252" s="186"/>
      <c r="L252" s="36"/>
      <c r="M252" s="58"/>
      <c r="T252" s="59"/>
      <c r="AT252" s="6" t="s">
        <v>139</v>
      </c>
      <c r="AU252" s="6" t="s">
        <v>80</v>
      </c>
    </row>
    <row r="253" spans="1:51" s="6" customFormat="1" ht="13.9" customHeight="1">
      <c r="A253" s="186"/>
      <c r="B253" s="302"/>
      <c r="C253" s="186"/>
      <c r="D253" s="303" t="s">
        <v>151</v>
      </c>
      <c r="E253" s="304"/>
      <c r="F253" s="305" t="s">
        <v>423</v>
      </c>
      <c r="G253" s="186"/>
      <c r="H253" s="306">
        <v>135</v>
      </c>
      <c r="I253" s="314"/>
      <c r="J253" s="186"/>
      <c r="K253" s="186"/>
      <c r="L253" s="60"/>
      <c r="M253" s="62"/>
      <c r="T253" s="63"/>
      <c r="AT253" s="61" t="s">
        <v>151</v>
      </c>
      <c r="AU253" s="61" t="s">
        <v>80</v>
      </c>
      <c r="AV253" s="61" t="s">
        <v>80</v>
      </c>
      <c r="AW253" s="61" t="s">
        <v>98</v>
      </c>
      <c r="AX253" s="61" t="s">
        <v>72</v>
      </c>
      <c r="AY253" s="61" t="s">
        <v>130</v>
      </c>
    </row>
    <row r="254" spans="1:63" s="46" customFormat="1" ht="30.6" customHeight="1">
      <c r="A254" s="287"/>
      <c r="B254" s="288"/>
      <c r="C254" s="287"/>
      <c r="D254" s="289" t="s">
        <v>71</v>
      </c>
      <c r="E254" s="292" t="s">
        <v>181</v>
      </c>
      <c r="F254" s="292" t="s">
        <v>424</v>
      </c>
      <c r="G254" s="287"/>
      <c r="H254" s="287"/>
      <c r="I254" s="316"/>
      <c r="J254" s="293">
        <f>$BK$254</f>
        <v>0</v>
      </c>
      <c r="K254" s="287"/>
      <c r="L254" s="47"/>
      <c r="M254" s="49"/>
      <c r="P254" s="50">
        <f>SUM($P$255:$P$259)</f>
        <v>0</v>
      </c>
      <c r="R254" s="50">
        <f>SUM($R$255:$R$259)</f>
        <v>0.37914375</v>
      </c>
      <c r="T254" s="51">
        <f>SUM($T$255:$T$259)</f>
        <v>0</v>
      </c>
      <c r="AR254" s="48" t="s">
        <v>22</v>
      </c>
      <c r="AT254" s="48" t="s">
        <v>71</v>
      </c>
      <c r="AU254" s="48" t="s">
        <v>22</v>
      </c>
      <c r="AY254" s="48" t="s">
        <v>130</v>
      </c>
      <c r="BK254" s="52">
        <f>SUM($BK$255:$BK$259)</f>
        <v>0</v>
      </c>
    </row>
    <row r="255" spans="1:65" s="6" customFormat="1" ht="13.9" customHeight="1">
      <c r="A255" s="186"/>
      <c r="B255" s="243"/>
      <c r="C255" s="294" t="s">
        <v>425</v>
      </c>
      <c r="D255" s="294" t="s">
        <v>132</v>
      </c>
      <c r="E255" s="295" t="s">
        <v>426</v>
      </c>
      <c r="F255" s="296" t="s">
        <v>427</v>
      </c>
      <c r="G255" s="297" t="s">
        <v>281</v>
      </c>
      <c r="H255" s="298">
        <v>18.5</v>
      </c>
      <c r="I255" s="313"/>
      <c r="J255" s="299">
        <f>ROUND($I$255*$H$255,2)</f>
        <v>0</v>
      </c>
      <c r="K255" s="296" t="s">
        <v>136</v>
      </c>
      <c r="L255" s="36"/>
      <c r="M255" s="53"/>
      <c r="N255" s="54" t="s">
        <v>43</v>
      </c>
      <c r="Q255" s="55">
        <v>0</v>
      </c>
      <c r="R255" s="55">
        <f>$Q$255*$H$255</f>
        <v>0</v>
      </c>
      <c r="S255" s="55">
        <v>0</v>
      </c>
      <c r="T255" s="56">
        <f>$S$255*$H$255</f>
        <v>0</v>
      </c>
      <c r="AR255" s="37" t="s">
        <v>137</v>
      </c>
      <c r="AT255" s="37" t="s">
        <v>132</v>
      </c>
      <c r="AU255" s="37" t="s">
        <v>80</v>
      </c>
      <c r="AY255" s="6" t="s">
        <v>130</v>
      </c>
      <c r="BE255" s="57">
        <f>IF($N$255="základní",$J$255,0)</f>
        <v>0</v>
      </c>
      <c r="BF255" s="57">
        <f>IF($N$255="snížená",$J$255,0)</f>
        <v>0</v>
      </c>
      <c r="BG255" s="57">
        <f>IF($N$255="zákl. přenesená",$J$255,0)</f>
        <v>0</v>
      </c>
      <c r="BH255" s="57">
        <f>IF($N$255="sníž. přenesená",$J$255,0)</f>
        <v>0</v>
      </c>
      <c r="BI255" s="57">
        <f>IF($N$255="nulová",$J$255,0)</f>
        <v>0</v>
      </c>
      <c r="BJ255" s="37" t="s">
        <v>22</v>
      </c>
      <c r="BK255" s="57">
        <f>ROUND($I$255*$H$255,2)</f>
        <v>0</v>
      </c>
      <c r="BL255" s="37" t="s">
        <v>137</v>
      </c>
      <c r="BM255" s="37" t="s">
        <v>428</v>
      </c>
    </row>
    <row r="256" spans="1:47" s="6" customFormat="1" ht="25.15" customHeight="1">
      <c r="A256" s="186"/>
      <c r="B256" s="243"/>
      <c r="C256" s="186"/>
      <c r="D256" s="300" t="s">
        <v>139</v>
      </c>
      <c r="E256" s="186"/>
      <c r="F256" s="301" t="s">
        <v>429</v>
      </c>
      <c r="G256" s="186"/>
      <c r="H256" s="186"/>
      <c r="I256" s="314"/>
      <c r="J256" s="186"/>
      <c r="K256" s="186"/>
      <c r="L256" s="36"/>
      <c r="M256" s="58"/>
      <c r="T256" s="59"/>
      <c r="AT256" s="6" t="s">
        <v>139</v>
      </c>
      <c r="AU256" s="6" t="s">
        <v>80</v>
      </c>
    </row>
    <row r="257" spans="1:65" s="6" customFormat="1" ht="13.9" customHeight="1">
      <c r="A257" s="186"/>
      <c r="B257" s="243"/>
      <c r="C257" s="307" t="s">
        <v>430</v>
      </c>
      <c r="D257" s="307" t="s">
        <v>252</v>
      </c>
      <c r="E257" s="308" t="s">
        <v>431</v>
      </c>
      <c r="F257" s="309" t="s">
        <v>432</v>
      </c>
      <c r="G257" s="310" t="s">
        <v>135</v>
      </c>
      <c r="H257" s="311">
        <v>20.221</v>
      </c>
      <c r="I257" s="315"/>
      <c r="J257" s="312">
        <f>ROUND($I$257*$H$257,2)</f>
        <v>0</v>
      </c>
      <c r="K257" s="309" t="s">
        <v>136</v>
      </c>
      <c r="L257" s="64"/>
      <c r="M257" s="65"/>
      <c r="N257" s="66" t="s">
        <v>43</v>
      </c>
      <c r="Q257" s="55">
        <v>0.01875</v>
      </c>
      <c r="R257" s="55">
        <f>$Q$257*$H$257</f>
        <v>0.37914375</v>
      </c>
      <c r="S257" s="55">
        <v>0</v>
      </c>
      <c r="T257" s="56">
        <f>$S$257*$H$257</f>
        <v>0</v>
      </c>
      <c r="AR257" s="37" t="s">
        <v>181</v>
      </c>
      <c r="AT257" s="37" t="s">
        <v>252</v>
      </c>
      <c r="AU257" s="37" t="s">
        <v>80</v>
      </c>
      <c r="AY257" s="6" t="s">
        <v>130</v>
      </c>
      <c r="BE257" s="57">
        <f>IF($N$257="základní",$J$257,0)</f>
        <v>0</v>
      </c>
      <c r="BF257" s="57">
        <f>IF($N$257="snížená",$J$257,0)</f>
        <v>0</v>
      </c>
      <c r="BG257" s="57">
        <f>IF($N$257="zákl. přenesená",$J$257,0)</f>
        <v>0</v>
      </c>
      <c r="BH257" s="57">
        <f>IF($N$257="sníž. přenesená",$J$257,0)</f>
        <v>0</v>
      </c>
      <c r="BI257" s="57">
        <f>IF($N$257="nulová",$J$257,0)</f>
        <v>0</v>
      </c>
      <c r="BJ257" s="37" t="s">
        <v>22</v>
      </c>
      <c r="BK257" s="57">
        <f>ROUND($I$257*$H$257,2)</f>
        <v>0</v>
      </c>
      <c r="BL257" s="37" t="s">
        <v>137</v>
      </c>
      <c r="BM257" s="37" t="s">
        <v>433</v>
      </c>
    </row>
    <row r="258" spans="1:47" s="6" customFormat="1" ht="14.45" customHeight="1">
      <c r="A258" s="186"/>
      <c r="B258" s="243"/>
      <c r="C258" s="186"/>
      <c r="D258" s="300" t="s">
        <v>139</v>
      </c>
      <c r="E258" s="186"/>
      <c r="F258" s="301" t="s">
        <v>434</v>
      </c>
      <c r="G258" s="186"/>
      <c r="H258" s="186"/>
      <c r="I258" s="314"/>
      <c r="J258" s="186"/>
      <c r="K258" s="186"/>
      <c r="L258" s="36"/>
      <c r="M258" s="58"/>
      <c r="T258" s="59"/>
      <c r="AT258" s="6" t="s">
        <v>139</v>
      </c>
      <c r="AU258" s="6" t="s">
        <v>80</v>
      </c>
    </row>
    <row r="259" spans="1:51" s="6" customFormat="1" ht="13.9" customHeight="1">
      <c r="A259" s="186"/>
      <c r="B259" s="302"/>
      <c r="C259" s="186"/>
      <c r="D259" s="303" t="s">
        <v>151</v>
      </c>
      <c r="E259" s="304"/>
      <c r="F259" s="305" t="s">
        <v>435</v>
      </c>
      <c r="G259" s="186"/>
      <c r="H259" s="306">
        <v>20.221</v>
      </c>
      <c r="I259" s="314"/>
      <c r="J259" s="186"/>
      <c r="K259" s="186"/>
      <c r="L259" s="60"/>
      <c r="M259" s="62"/>
      <c r="T259" s="63"/>
      <c r="AT259" s="61" t="s">
        <v>151</v>
      </c>
      <c r="AU259" s="61" t="s">
        <v>80</v>
      </c>
      <c r="AV259" s="61" t="s">
        <v>80</v>
      </c>
      <c r="AW259" s="61" t="s">
        <v>98</v>
      </c>
      <c r="AX259" s="61" t="s">
        <v>72</v>
      </c>
      <c r="AY259" s="61" t="s">
        <v>130</v>
      </c>
    </row>
    <row r="260" spans="1:63" s="46" customFormat="1" ht="30.6" customHeight="1">
      <c r="A260" s="287"/>
      <c r="B260" s="288"/>
      <c r="C260" s="287"/>
      <c r="D260" s="289" t="s">
        <v>71</v>
      </c>
      <c r="E260" s="292" t="s">
        <v>191</v>
      </c>
      <c r="F260" s="292" t="s">
        <v>436</v>
      </c>
      <c r="G260" s="287"/>
      <c r="H260" s="287"/>
      <c r="I260" s="316"/>
      <c r="J260" s="293">
        <f>$BK$260</f>
        <v>0</v>
      </c>
      <c r="K260" s="287"/>
      <c r="L260" s="47"/>
      <c r="M260" s="49"/>
      <c r="P260" s="50">
        <f>SUM($P$261:$P$276)</f>
        <v>0</v>
      </c>
      <c r="R260" s="50">
        <f>SUM($R$261:$R$276)</f>
        <v>0.00168</v>
      </c>
      <c r="T260" s="51">
        <f>SUM($T$261:$T$276)</f>
        <v>8.982</v>
      </c>
      <c r="AR260" s="48" t="s">
        <v>22</v>
      </c>
      <c r="AT260" s="48" t="s">
        <v>71</v>
      </c>
      <c r="AU260" s="48" t="s">
        <v>22</v>
      </c>
      <c r="AY260" s="48" t="s">
        <v>130</v>
      </c>
      <c r="BK260" s="52">
        <f>SUM($BK$261:$BK$276)</f>
        <v>0</v>
      </c>
    </row>
    <row r="261" spans="1:65" s="6" customFormat="1" ht="13.9" customHeight="1">
      <c r="A261" s="186"/>
      <c r="B261" s="243"/>
      <c r="C261" s="294" t="s">
        <v>437</v>
      </c>
      <c r="D261" s="294" t="s">
        <v>132</v>
      </c>
      <c r="E261" s="295" t="s">
        <v>438</v>
      </c>
      <c r="F261" s="296" t="s">
        <v>439</v>
      </c>
      <c r="G261" s="297" t="s">
        <v>135</v>
      </c>
      <c r="H261" s="298">
        <v>7</v>
      </c>
      <c r="I261" s="313"/>
      <c r="J261" s="299">
        <f>ROUND($I$261*$H$261,2)</f>
        <v>0</v>
      </c>
      <c r="K261" s="296" t="s">
        <v>136</v>
      </c>
      <c r="L261" s="36"/>
      <c r="M261" s="53"/>
      <c r="N261" s="54" t="s">
        <v>43</v>
      </c>
      <c r="Q261" s="55">
        <v>4E-05</v>
      </c>
      <c r="R261" s="55">
        <f>$Q$261*$H$261</f>
        <v>0.00028000000000000003</v>
      </c>
      <c r="S261" s="55">
        <v>0</v>
      </c>
      <c r="T261" s="56">
        <f>$S$261*$H$261</f>
        <v>0</v>
      </c>
      <c r="AR261" s="37" t="s">
        <v>137</v>
      </c>
      <c r="AT261" s="37" t="s">
        <v>132</v>
      </c>
      <c r="AU261" s="37" t="s">
        <v>80</v>
      </c>
      <c r="AY261" s="6" t="s">
        <v>130</v>
      </c>
      <c r="BE261" s="57">
        <f>IF($N$261="základní",$J$261,0)</f>
        <v>0</v>
      </c>
      <c r="BF261" s="57">
        <f>IF($N$261="snížená",$J$261,0)</f>
        <v>0</v>
      </c>
      <c r="BG261" s="57">
        <f>IF($N$261="zákl. přenesená",$J$261,0)</f>
        <v>0</v>
      </c>
      <c r="BH261" s="57">
        <f>IF($N$261="sníž. přenesená",$J$261,0)</f>
        <v>0</v>
      </c>
      <c r="BI261" s="57">
        <f>IF($N$261="nulová",$J$261,0)</f>
        <v>0</v>
      </c>
      <c r="BJ261" s="37" t="s">
        <v>22</v>
      </c>
      <c r="BK261" s="57">
        <f>ROUND($I$261*$H$261,2)</f>
        <v>0</v>
      </c>
      <c r="BL261" s="37" t="s">
        <v>137</v>
      </c>
      <c r="BM261" s="37" t="s">
        <v>440</v>
      </c>
    </row>
    <row r="262" spans="1:47" s="6" customFormat="1" ht="25.15" customHeight="1">
      <c r="A262" s="186"/>
      <c r="B262" s="243"/>
      <c r="C262" s="186"/>
      <c r="D262" s="300" t="s">
        <v>139</v>
      </c>
      <c r="E262" s="186"/>
      <c r="F262" s="301" t="s">
        <v>441</v>
      </c>
      <c r="G262" s="186"/>
      <c r="H262" s="186"/>
      <c r="I262" s="314"/>
      <c r="J262" s="186"/>
      <c r="K262" s="186"/>
      <c r="L262" s="36"/>
      <c r="M262" s="58"/>
      <c r="T262" s="59"/>
      <c r="AT262" s="6" t="s">
        <v>139</v>
      </c>
      <c r="AU262" s="6" t="s">
        <v>80</v>
      </c>
    </row>
    <row r="263" spans="1:51" s="6" customFormat="1" ht="13.9" customHeight="1">
      <c r="A263" s="186"/>
      <c r="B263" s="302"/>
      <c r="C263" s="186"/>
      <c r="D263" s="303" t="s">
        <v>151</v>
      </c>
      <c r="E263" s="304"/>
      <c r="F263" s="305" t="s">
        <v>442</v>
      </c>
      <c r="G263" s="186"/>
      <c r="H263" s="306">
        <v>7</v>
      </c>
      <c r="I263" s="314"/>
      <c r="J263" s="186"/>
      <c r="K263" s="186"/>
      <c r="L263" s="60"/>
      <c r="M263" s="62"/>
      <c r="T263" s="63"/>
      <c r="AT263" s="61" t="s">
        <v>151</v>
      </c>
      <c r="AU263" s="61" t="s">
        <v>80</v>
      </c>
      <c r="AV263" s="61" t="s">
        <v>80</v>
      </c>
      <c r="AW263" s="61" t="s">
        <v>98</v>
      </c>
      <c r="AX263" s="61" t="s">
        <v>72</v>
      </c>
      <c r="AY263" s="61" t="s">
        <v>130</v>
      </c>
    </row>
    <row r="264" spans="1:65" s="6" customFormat="1" ht="13.9" customHeight="1">
      <c r="A264" s="186"/>
      <c r="B264" s="243"/>
      <c r="C264" s="294" t="s">
        <v>443</v>
      </c>
      <c r="D264" s="294" t="s">
        <v>132</v>
      </c>
      <c r="E264" s="295" t="s">
        <v>444</v>
      </c>
      <c r="F264" s="296" t="s">
        <v>445</v>
      </c>
      <c r="G264" s="297" t="s">
        <v>135</v>
      </c>
      <c r="H264" s="298">
        <v>7</v>
      </c>
      <c r="I264" s="313"/>
      <c r="J264" s="299">
        <f>ROUND($I$264*$H$264,2)</f>
        <v>0</v>
      </c>
      <c r="K264" s="296" t="s">
        <v>136</v>
      </c>
      <c r="L264" s="36"/>
      <c r="M264" s="53"/>
      <c r="N264" s="54" t="s">
        <v>43</v>
      </c>
      <c r="Q264" s="55">
        <v>0.0002</v>
      </c>
      <c r="R264" s="55">
        <f>$Q$264*$H$264</f>
        <v>0.0014</v>
      </c>
      <c r="S264" s="55">
        <v>0</v>
      </c>
      <c r="T264" s="56">
        <f>$S$264*$H$264</f>
        <v>0</v>
      </c>
      <c r="AR264" s="37" t="s">
        <v>137</v>
      </c>
      <c r="AT264" s="37" t="s">
        <v>132</v>
      </c>
      <c r="AU264" s="37" t="s">
        <v>80</v>
      </c>
      <c r="AY264" s="6" t="s">
        <v>130</v>
      </c>
      <c r="BE264" s="57">
        <f>IF($N$264="základní",$J$264,0)</f>
        <v>0</v>
      </c>
      <c r="BF264" s="57">
        <f>IF($N$264="snížená",$J$264,0)</f>
        <v>0</v>
      </c>
      <c r="BG264" s="57">
        <f>IF($N$264="zákl. přenesená",$J$264,0)</f>
        <v>0</v>
      </c>
      <c r="BH264" s="57">
        <f>IF($N$264="sníž. přenesená",$J$264,0)</f>
        <v>0</v>
      </c>
      <c r="BI264" s="57">
        <f>IF($N$264="nulová",$J$264,0)</f>
        <v>0</v>
      </c>
      <c r="BJ264" s="37" t="s">
        <v>22</v>
      </c>
      <c r="BK264" s="57">
        <f>ROUND($I$264*$H$264,2)</f>
        <v>0</v>
      </c>
      <c r="BL264" s="37" t="s">
        <v>137</v>
      </c>
      <c r="BM264" s="37" t="s">
        <v>446</v>
      </c>
    </row>
    <row r="265" spans="1:47" s="6" customFormat="1" ht="14.45" customHeight="1">
      <c r="A265" s="186"/>
      <c r="B265" s="243"/>
      <c r="C265" s="186"/>
      <c r="D265" s="300" t="s">
        <v>139</v>
      </c>
      <c r="E265" s="186"/>
      <c r="F265" s="301" t="s">
        <v>447</v>
      </c>
      <c r="G265" s="186"/>
      <c r="H265" s="186"/>
      <c r="I265" s="314"/>
      <c r="J265" s="186"/>
      <c r="K265" s="186"/>
      <c r="L265" s="36"/>
      <c r="M265" s="58"/>
      <c r="T265" s="59"/>
      <c r="AT265" s="6" t="s">
        <v>139</v>
      </c>
      <c r="AU265" s="6" t="s">
        <v>80</v>
      </c>
    </row>
    <row r="266" spans="1:65" s="6" customFormat="1" ht="13.9" customHeight="1">
      <c r="A266" s="186"/>
      <c r="B266" s="243"/>
      <c r="C266" s="294" t="s">
        <v>448</v>
      </c>
      <c r="D266" s="294" t="s">
        <v>132</v>
      </c>
      <c r="E266" s="295" t="s">
        <v>449</v>
      </c>
      <c r="F266" s="296" t="s">
        <v>450</v>
      </c>
      <c r="G266" s="297" t="s">
        <v>451</v>
      </c>
      <c r="H266" s="298">
        <v>1</v>
      </c>
      <c r="I266" s="313"/>
      <c r="J266" s="299">
        <f>ROUND($I$266*$H$266,2)</f>
        <v>0</v>
      </c>
      <c r="K266" s="296"/>
      <c r="L266" s="36"/>
      <c r="M266" s="53"/>
      <c r="N266" s="54" t="s">
        <v>43</v>
      </c>
      <c r="Q266" s="55">
        <v>0</v>
      </c>
      <c r="R266" s="55">
        <f>$Q$266*$H$266</f>
        <v>0</v>
      </c>
      <c r="S266" s="55">
        <v>0</v>
      </c>
      <c r="T266" s="56">
        <f>$S$266*$H$266</f>
        <v>0</v>
      </c>
      <c r="AR266" s="37" t="s">
        <v>137</v>
      </c>
      <c r="AT266" s="37" t="s">
        <v>132</v>
      </c>
      <c r="AU266" s="37" t="s">
        <v>80</v>
      </c>
      <c r="AY266" s="6" t="s">
        <v>130</v>
      </c>
      <c r="BE266" s="57">
        <f>IF($N$266="základní",$J$266,0)</f>
        <v>0</v>
      </c>
      <c r="BF266" s="57">
        <f>IF($N$266="snížená",$J$266,0)</f>
        <v>0</v>
      </c>
      <c r="BG266" s="57">
        <f>IF($N$266="zákl. přenesená",$J$266,0)</f>
        <v>0</v>
      </c>
      <c r="BH266" s="57">
        <f>IF($N$266="sníž. přenesená",$J$266,0)</f>
        <v>0</v>
      </c>
      <c r="BI266" s="57">
        <f>IF($N$266="nulová",$J$266,0)</f>
        <v>0</v>
      </c>
      <c r="BJ266" s="37" t="s">
        <v>22</v>
      </c>
      <c r="BK266" s="57">
        <f>ROUND($I$266*$H$266,2)</f>
        <v>0</v>
      </c>
      <c r="BL266" s="37" t="s">
        <v>137</v>
      </c>
      <c r="BM266" s="37" t="s">
        <v>452</v>
      </c>
    </row>
    <row r="267" spans="1:47" s="6" customFormat="1" ht="14.45" customHeight="1">
      <c r="A267" s="186"/>
      <c r="B267" s="243"/>
      <c r="C267" s="186"/>
      <c r="D267" s="300" t="s">
        <v>139</v>
      </c>
      <c r="E267" s="186"/>
      <c r="F267" s="301" t="s">
        <v>453</v>
      </c>
      <c r="G267" s="186"/>
      <c r="H267" s="186"/>
      <c r="I267" s="314"/>
      <c r="J267" s="186"/>
      <c r="K267" s="186"/>
      <c r="L267" s="36"/>
      <c r="M267" s="58"/>
      <c r="T267" s="59"/>
      <c r="AT267" s="6" t="s">
        <v>139</v>
      </c>
      <c r="AU267" s="6" t="s">
        <v>80</v>
      </c>
    </row>
    <row r="268" spans="1:65" s="6" customFormat="1" ht="13.9" customHeight="1">
      <c r="A268" s="186"/>
      <c r="B268" s="243"/>
      <c r="C268" s="294" t="s">
        <v>454</v>
      </c>
      <c r="D268" s="294" t="s">
        <v>132</v>
      </c>
      <c r="E268" s="295" t="s">
        <v>455</v>
      </c>
      <c r="F268" s="296" t="s">
        <v>456</v>
      </c>
      <c r="G268" s="297" t="s">
        <v>155</v>
      </c>
      <c r="H268" s="298">
        <v>1</v>
      </c>
      <c r="I268" s="313"/>
      <c r="J268" s="299">
        <f>ROUND($I$268*$H$268,2)</f>
        <v>0</v>
      </c>
      <c r="K268" s="296"/>
      <c r="L268" s="36"/>
      <c r="M268" s="53"/>
      <c r="N268" s="54" t="s">
        <v>43</v>
      </c>
      <c r="Q268" s="55">
        <v>0</v>
      </c>
      <c r="R268" s="55">
        <f>$Q$268*$H$268</f>
        <v>0</v>
      </c>
      <c r="S268" s="55">
        <v>0</v>
      </c>
      <c r="T268" s="56">
        <f>$S$268*$H$268</f>
        <v>0</v>
      </c>
      <c r="AR268" s="37" t="s">
        <v>137</v>
      </c>
      <c r="AT268" s="37" t="s">
        <v>132</v>
      </c>
      <c r="AU268" s="37" t="s">
        <v>80</v>
      </c>
      <c r="AY268" s="6" t="s">
        <v>130</v>
      </c>
      <c r="BE268" s="57">
        <f>IF($N$268="základní",$J$268,0)</f>
        <v>0</v>
      </c>
      <c r="BF268" s="57">
        <f>IF($N$268="snížená",$J$268,0)</f>
        <v>0</v>
      </c>
      <c r="BG268" s="57">
        <f>IF($N$268="zákl. přenesená",$J$268,0)</f>
        <v>0</v>
      </c>
      <c r="BH268" s="57">
        <f>IF($N$268="sníž. přenesená",$J$268,0)</f>
        <v>0</v>
      </c>
      <c r="BI268" s="57">
        <f>IF($N$268="nulová",$J$268,0)</f>
        <v>0</v>
      </c>
      <c r="BJ268" s="37" t="s">
        <v>22</v>
      </c>
      <c r="BK268" s="57">
        <f>ROUND($I$268*$H$268,2)</f>
        <v>0</v>
      </c>
      <c r="BL268" s="37" t="s">
        <v>137</v>
      </c>
      <c r="BM268" s="37" t="s">
        <v>457</v>
      </c>
    </row>
    <row r="269" spans="1:47" s="6" customFormat="1" ht="14.45" customHeight="1">
      <c r="A269" s="186"/>
      <c r="B269" s="243"/>
      <c r="C269" s="186"/>
      <c r="D269" s="300" t="s">
        <v>139</v>
      </c>
      <c r="E269" s="186"/>
      <c r="F269" s="301" t="s">
        <v>456</v>
      </c>
      <c r="G269" s="186"/>
      <c r="H269" s="186"/>
      <c r="I269" s="314"/>
      <c r="J269" s="186"/>
      <c r="K269" s="186"/>
      <c r="L269" s="36"/>
      <c r="M269" s="58"/>
      <c r="T269" s="59"/>
      <c r="AT269" s="6" t="s">
        <v>139</v>
      </c>
      <c r="AU269" s="6" t="s">
        <v>80</v>
      </c>
    </row>
    <row r="270" spans="1:65" s="6" customFormat="1" ht="13.9" customHeight="1">
      <c r="A270" s="186"/>
      <c r="B270" s="243"/>
      <c r="C270" s="294" t="s">
        <v>458</v>
      </c>
      <c r="D270" s="294" t="s">
        <v>132</v>
      </c>
      <c r="E270" s="295" t="s">
        <v>459</v>
      </c>
      <c r="F270" s="296" t="s">
        <v>460</v>
      </c>
      <c r="G270" s="297" t="s">
        <v>148</v>
      </c>
      <c r="H270" s="298">
        <v>2.7</v>
      </c>
      <c r="I270" s="313"/>
      <c r="J270" s="299">
        <f>ROUND($I$270*$H$270,2)</f>
        <v>0</v>
      </c>
      <c r="K270" s="296" t="s">
        <v>136</v>
      </c>
      <c r="L270" s="36"/>
      <c r="M270" s="53"/>
      <c r="N270" s="54" t="s">
        <v>43</v>
      </c>
      <c r="Q270" s="55">
        <v>0</v>
      </c>
      <c r="R270" s="55">
        <f>$Q$270*$H$270</f>
        <v>0</v>
      </c>
      <c r="S270" s="55">
        <v>2.5</v>
      </c>
      <c r="T270" s="56">
        <f>$S$270*$H$270</f>
        <v>6.75</v>
      </c>
      <c r="AR270" s="37" t="s">
        <v>137</v>
      </c>
      <c r="AT270" s="37" t="s">
        <v>132</v>
      </c>
      <c r="AU270" s="37" t="s">
        <v>80</v>
      </c>
      <c r="AY270" s="6" t="s">
        <v>130</v>
      </c>
      <c r="BE270" s="57">
        <f>IF($N$270="základní",$J$270,0)</f>
        <v>0</v>
      </c>
      <c r="BF270" s="57">
        <f>IF($N$270="snížená",$J$270,0)</f>
        <v>0</v>
      </c>
      <c r="BG270" s="57">
        <f>IF($N$270="zákl. přenesená",$J$270,0)</f>
        <v>0</v>
      </c>
      <c r="BH270" s="57">
        <f>IF($N$270="sníž. přenesená",$J$270,0)</f>
        <v>0</v>
      </c>
      <c r="BI270" s="57">
        <f>IF($N$270="nulová",$J$270,0)</f>
        <v>0</v>
      </c>
      <c r="BJ270" s="37" t="s">
        <v>22</v>
      </c>
      <c r="BK270" s="57">
        <f>ROUND($I$270*$H$270,2)</f>
        <v>0</v>
      </c>
      <c r="BL270" s="37" t="s">
        <v>137</v>
      </c>
      <c r="BM270" s="37" t="s">
        <v>461</v>
      </c>
    </row>
    <row r="271" spans="1:47" s="6" customFormat="1" ht="25.15" customHeight="1">
      <c r="A271" s="186"/>
      <c r="B271" s="243"/>
      <c r="C271" s="186"/>
      <c r="D271" s="300" t="s">
        <v>139</v>
      </c>
      <c r="E271" s="186"/>
      <c r="F271" s="301" t="s">
        <v>462</v>
      </c>
      <c r="G271" s="186"/>
      <c r="H271" s="186"/>
      <c r="I271" s="314"/>
      <c r="J271" s="186"/>
      <c r="K271" s="186"/>
      <c r="L271" s="36"/>
      <c r="M271" s="58"/>
      <c r="T271" s="59"/>
      <c r="AT271" s="6" t="s">
        <v>139</v>
      </c>
      <c r="AU271" s="6" t="s">
        <v>80</v>
      </c>
    </row>
    <row r="272" spans="1:51" s="6" customFormat="1" ht="13.9" customHeight="1">
      <c r="A272" s="186"/>
      <c r="B272" s="302"/>
      <c r="C272" s="186"/>
      <c r="D272" s="303" t="s">
        <v>151</v>
      </c>
      <c r="E272" s="304"/>
      <c r="F272" s="305" t="s">
        <v>463</v>
      </c>
      <c r="G272" s="186"/>
      <c r="H272" s="306">
        <v>2.7</v>
      </c>
      <c r="I272" s="314"/>
      <c r="J272" s="186"/>
      <c r="K272" s="186"/>
      <c r="L272" s="60"/>
      <c r="M272" s="62"/>
      <c r="T272" s="63"/>
      <c r="AT272" s="61" t="s">
        <v>151</v>
      </c>
      <c r="AU272" s="61" t="s">
        <v>80</v>
      </c>
      <c r="AV272" s="61" t="s">
        <v>80</v>
      </c>
      <c r="AW272" s="61" t="s">
        <v>98</v>
      </c>
      <c r="AX272" s="61" t="s">
        <v>72</v>
      </c>
      <c r="AY272" s="61" t="s">
        <v>130</v>
      </c>
    </row>
    <row r="273" spans="1:65" s="6" customFormat="1" ht="13.9" customHeight="1">
      <c r="A273" s="186"/>
      <c r="B273" s="243"/>
      <c r="C273" s="294" t="s">
        <v>464</v>
      </c>
      <c r="D273" s="294" t="s">
        <v>132</v>
      </c>
      <c r="E273" s="295" t="s">
        <v>465</v>
      </c>
      <c r="F273" s="296" t="s">
        <v>466</v>
      </c>
      <c r="G273" s="297" t="s">
        <v>281</v>
      </c>
      <c r="H273" s="298">
        <v>24</v>
      </c>
      <c r="I273" s="313"/>
      <c r="J273" s="299">
        <f>ROUND($I$273*$H$273,2)</f>
        <v>0</v>
      </c>
      <c r="K273" s="296"/>
      <c r="L273" s="36"/>
      <c r="M273" s="53"/>
      <c r="N273" s="54" t="s">
        <v>43</v>
      </c>
      <c r="Q273" s="55">
        <v>0</v>
      </c>
      <c r="R273" s="55">
        <f>$Q$273*$H$273</f>
        <v>0</v>
      </c>
      <c r="S273" s="55">
        <v>0.093</v>
      </c>
      <c r="T273" s="56">
        <f>$S$273*$H$273</f>
        <v>2.232</v>
      </c>
      <c r="AR273" s="37" t="s">
        <v>137</v>
      </c>
      <c r="AT273" s="37" t="s">
        <v>132</v>
      </c>
      <c r="AU273" s="37" t="s">
        <v>80</v>
      </c>
      <c r="AY273" s="6" t="s">
        <v>130</v>
      </c>
      <c r="BE273" s="57">
        <f>IF($N$273="základní",$J$273,0)</f>
        <v>0</v>
      </c>
      <c r="BF273" s="57">
        <f>IF($N$273="snížená",$J$273,0)</f>
        <v>0</v>
      </c>
      <c r="BG273" s="57">
        <f>IF($N$273="zákl. přenesená",$J$273,0)</f>
        <v>0</v>
      </c>
      <c r="BH273" s="57">
        <f>IF($N$273="sníž. přenesená",$J$273,0)</f>
        <v>0</v>
      </c>
      <c r="BI273" s="57">
        <f>IF($N$273="nulová",$J$273,0)</f>
        <v>0</v>
      </c>
      <c r="BJ273" s="37" t="s">
        <v>22</v>
      </c>
      <c r="BK273" s="57">
        <f>ROUND($I$273*$H$273,2)</f>
        <v>0</v>
      </c>
      <c r="BL273" s="37" t="s">
        <v>137</v>
      </c>
      <c r="BM273" s="37" t="s">
        <v>467</v>
      </c>
    </row>
    <row r="274" spans="1:47" s="6" customFormat="1" ht="14.45" customHeight="1">
      <c r="A274" s="186"/>
      <c r="B274" s="243"/>
      <c r="C274" s="186"/>
      <c r="D274" s="300" t="s">
        <v>139</v>
      </c>
      <c r="E274" s="186"/>
      <c r="F274" s="301" t="s">
        <v>468</v>
      </c>
      <c r="G274" s="186"/>
      <c r="H274" s="186"/>
      <c r="I274" s="314"/>
      <c r="J274" s="186"/>
      <c r="K274" s="186"/>
      <c r="L274" s="36"/>
      <c r="M274" s="58"/>
      <c r="T274" s="59"/>
      <c r="AT274" s="6" t="s">
        <v>139</v>
      </c>
      <c r="AU274" s="6" t="s">
        <v>80</v>
      </c>
    </row>
    <row r="275" spans="1:51" s="6" customFormat="1" ht="13.9" customHeight="1">
      <c r="A275" s="186"/>
      <c r="B275" s="302"/>
      <c r="C275" s="186"/>
      <c r="D275" s="303" t="s">
        <v>151</v>
      </c>
      <c r="E275" s="304"/>
      <c r="F275" s="305" t="s">
        <v>469</v>
      </c>
      <c r="G275" s="186"/>
      <c r="H275" s="306">
        <v>15.5</v>
      </c>
      <c r="I275" s="314"/>
      <c r="J275" s="186"/>
      <c r="K275" s="186"/>
      <c r="L275" s="60"/>
      <c r="M275" s="62"/>
      <c r="T275" s="63"/>
      <c r="AT275" s="61" t="s">
        <v>151</v>
      </c>
      <c r="AU275" s="61" t="s">
        <v>80</v>
      </c>
      <c r="AV275" s="61" t="s">
        <v>80</v>
      </c>
      <c r="AW275" s="61" t="s">
        <v>98</v>
      </c>
      <c r="AX275" s="61" t="s">
        <v>72</v>
      </c>
      <c r="AY275" s="61" t="s">
        <v>130</v>
      </c>
    </row>
    <row r="276" spans="1:51" s="6" customFormat="1" ht="13.9" customHeight="1">
      <c r="A276" s="186"/>
      <c r="B276" s="302"/>
      <c r="C276" s="186"/>
      <c r="D276" s="303" t="s">
        <v>151</v>
      </c>
      <c r="E276" s="304"/>
      <c r="F276" s="305" t="s">
        <v>470</v>
      </c>
      <c r="G276" s="186"/>
      <c r="H276" s="306">
        <v>8.5</v>
      </c>
      <c r="I276" s="314"/>
      <c r="J276" s="186"/>
      <c r="K276" s="186"/>
      <c r="L276" s="60"/>
      <c r="M276" s="62"/>
      <c r="T276" s="63"/>
      <c r="AT276" s="61" t="s">
        <v>151</v>
      </c>
      <c r="AU276" s="61" t="s">
        <v>80</v>
      </c>
      <c r="AV276" s="61" t="s">
        <v>80</v>
      </c>
      <c r="AW276" s="61" t="s">
        <v>98</v>
      </c>
      <c r="AX276" s="61" t="s">
        <v>72</v>
      </c>
      <c r="AY276" s="61" t="s">
        <v>130</v>
      </c>
    </row>
    <row r="277" spans="1:63" s="46" customFormat="1" ht="30.6" customHeight="1">
      <c r="A277" s="287"/>
      <c r="B277" s="288"/>
      <c r="C277" s="287"/>
      <c r="D277" s="289" t="s">
        <v>71</v>
      </c>
      <c r="E277" s="292" t="s">
        <v>471</v>
      </c>
      <c r="F277" s="292" t="s">
        <v>472</v>
      </c>
      <c r="G277" s="287"/>
      <c r="H277" s="287"/>
      <c r="I277" s="316"/>
      <c r="J277" s="293">
        <f>$BK$277</f>
        <v>0</v>
      </c>
      <c r="K277" s="287"/>
      <c r="L277" s="47"/>
      <c r="M277" s="49"/>
      <c r="P277" s="50">
        <f>SUM($P$278:$P$282)</f>
        <v>0</v>
      </c>
      <c r="R277" s="50">
        <f>SUM($R$278:$R$282)</f>
        <v>0</v>
      </c>
      <c r="T277" s="51">
        <f>SUM($T$278:$T$282)</f>
        <v>0</v>
      </c>
      <c r="AR277" s="48" t="s">
        <v>22</v>
      </c>
      <c r="AT277" s="48" t="s">
        <v>71</v>
      </c>
      <c r="AU277" s="48" t="s">
        <v>22</v>
      </c>
      <c r="AY277" s="48" t="s">
        <v>130</v>
      </c>
      <c r="BK277" s="52">
        <f>SUM($BK$278:$BK$282)</f>
        <v>0</v>
      </c>
    </row>
    <row r="278" spans="1:65" s="6" customFormat="1" ht="13.9" customHeight="1">
      <c r="A278" s="186"/>
      <c r="B278" s="243"/>
      <c r="C278" s="294" t="s">
        <v>473</v>
      </c>
      <c r="D278" s="294" t="s">
        <v>132</v>
      </c>
      <c r="E278" s="295" t="s">
        <v>474</v>
      </c>
      <c r="F278" s="296" t="s">
        <v>475</v>
      </c>
      <c r="G278" s="297" t="s">
        <v>321</v>
      </c>
      <c r="H278" s="298">
        <v>8.982</v>
      </c>
      <c r="I278" s="313"/>
      <c r="J278" s="299">
        <f>ROUND($I$278*$H$278,2)</f>
        <v>0</v>
      </c>
      <c r="K278" s="296" t="s">
        <v>136</v>
      </c>
      <c r="L278" s="36"/>
      <c r="M278" s="53"/>
      <c r="N278" s="54" t="s">
        <v>43</v>
      </c>
      <c r="Q278" s="55">
        <v>0</v>
      </c>
      <c r="R278" s="55">
        <f>$Q$278*$H$278</f>
        <v>0</v>
      </c>
      <c r="S278" s="55">
        <v>0</v>
      </c>
      <c r="T278" s="56">
        <f>$S$278*$H$278</f>
        <v>0</v>
      </c>
      <c r="AR278" s="37" t="s">
        <v>137</v>
      </c>
      <c r="AT278" s="37" t="s">
        <v>132</v>
      </c>
      <c r="AU278" s="37" t="s">
        <v>80</v>
      </c>
      <c r="AY278" s="6" t="s">
        <v>130</v>
      </c>
      <c r="BE278" s="57">
        <f>IF($N$278="základní",$J$278,0)</f>
        <v>0</v>
      </c>
      <c r="BF278" s="57">
        <f>IF($N$278="snížená",$J$278,0)</f>
        <v>0</v>
      </c>
      <c r="BG278" s="57">
        <f>IF($N$278="zákl. přenesená",$J$278,0)</f>
        <v>0</v>
      </c>
      <c r="BH278" s="57">
        <f>IF($N$278="sníž. přenesená",$J$278,0)</f>
        <v>0</v>
      </c>
      <c r="BI278" s="57">
        <f>IF($N$278="nulová",$J$278,0)</f>
        <v>0</v>
      </c>
      <c r="BJ278" s="37" t="s">
        <v>22</v>
      </c>
      <c r="BK278" s="57">
        <f>ROUND($I$278*$H$278,2)</f>
        <v>0</v>
      </c>
      <c r="BL278" s="37" t="s">
        <v>137</v>
      </c>
      <c r="BM278" s="37" t="s">
        <v>476</v>
      </c>
    </row>
    <row r="279" spans="1:47" s="6" customFormat="1" ht="14.45" customHeight="1">
      <c r="A279" s="186"/>
      <c r="B279" s="243"/>
      <c r="C279" s="186"/>
      <c r="D279" s="300" t="s">
        <v>139</v>
      </c>
      <c r="E279" s="186"/>
      <c r="F279" s="301" t="s">
        <v>477</v>
      </c>
      <c r="G279" s="186"/>
      <c r="H279" s="186"/>
      <c r="I279" s="314"/>
      <c r="J279" s="186"/>
      <c r="K279" s="186"/>
      <c r="L279" s="36"/>
      <c r="M279" s="58"/>
      <c r="T279" s="59"/>
      <c r="AT279" s="6" t="s">
        <v>139</v>
      </c>
      <c r="AU279" s="6" t="s">
        <v>80</v>
      </c>
    </row>
    <row r="280" spans="1:65" s="6" customFormat="1" ht="13.9" customHeight="1">
      <c r="A280" s="186"/>
      <c r="B280" s="243"/>
      <c r="C280" s="294" t="s">
        <v>478</v>
      </c>
      <c r="D280" s="294" t="s">
        <v>132</v>
      </c>
      <c r="E280" s="295" t="s">
        <v>479</v>
      </c>
      <c r="F280" s="296" t="s">
        <v>480</v>
      </c>
      <c r="G280" s="297" t="s">
        <v>321</v>
      </c>
      <c r="H280" s="298">
        <v>35.928</v>
      </c>
      <c r="I280" s="313"/>
      <c r="J280" s="299">
        <f>ROUND($I$280*$H$280,2)</f>
        <v>0</v>
      </c>
      <c r="K280" s="296" t="s">
        <v>136</v>
      </c>
      <c r="L280" s="36"/>
      <c r="M280" s="53"/>
      <c r="N280" s="54" t="s">
        <v>43</v>
      </c>
      <c r="Q280" s="55">
        <v>0</v>
      </c>
      <c r="R280" s="55">
        <f>$Q$280*$H$280</f>
        <v>0</v>
      </c>
      <c r="S280" s="55">
        <v>0</v>
      </c>
      <c r="T280" s="56">
        <f>$S$280*$H$280</f>
        <v>0</v>
      </c>
      <c r="AR280" s="37" t="s">
        <v>137</v>
      </c>
      <c r="AT280" s="37" t="s">
        <v>132</v>
      </c>
      <c r="AU280" s="37" t="s">
        <v>80</v>
      </c>
      <c r="AY280" s="6" t="s">
        <v>130</v>
      </c>
      <c r="BE280" s="57">
        <f>IF($N$280="základní",$J$280,0)</f>
        <v>0</v>
      </c>
      <c r="BF280" s="57">
        <f>IF($N$280="snížená",$J$280,0)</f>
        <v>0</v>
      </c>
      <c r="BG280" s="57">
        <f>IF($N$280="zákl. přenesená",$J$280,0)</f>
        <v>0</v>
      </c>
      <c r="BH280" s="57">
        <f>IF($N$280="sníž. přenesená",$J$280,0)</f>
        <v>0</v>
      </c>
      <c r="BI280" s="57">
        <f>IF($N$280="nulová",$J$280,0)</f>
        <v>0</v>
      </c>
      <c r="BJ280" s="37" t="s">
        <v>22</v>
      </c>
      <c r="BK280" s="57">
        <f>ROUND($I$280*$H$280,2)</f>
        <v>0</v>
      </c>
      <c r="BL280" s="37" t="s">
        <v>137</v>
      </c>
      <c r="BM280" s="37" t="s">
        <v>481</v>
      </c>
    </row>
    <row r="281" spans="1:47" s="6" customFormat="1" ht="25.15" customHeight="1">
      <c r="A281" s="186"/>
      <c r="B281" s="243"/>
      <c r="C281" s="186"/>
      <c r="D281" s="300" t="s">
        <v>139</v>
      </c>
      <c r="E281" s="186"/>
      <c r="F281" s="301" t="s">
        <v>482</v>
      </c>
      <c r="G281" s="186"/>
      <c r="H281" s="186"/>
      <c r="I281" s="314"/>
      <c r="J281" s="186"/>
      <c r="K281" s="186"/>
      <c r="L281" s="36"/>
      <c r="M281" s="58"/>
      <c r="T281" s="59"/>
      <c r="AT281" s="6" t="s">
        <v>139</v>
      </c>
      <c r="AU281" s="6" t="s">
        <v>80</v>
      </c>
    </row>
    <row r="282" spans="1:51" s="6" customFormat="1" ht="13.9" customHeight="1">
      <c r="A282" s="186"/>
      <c r="B282" s="302"/>
      <c r="C282" s="186"/>
      <c r="D282" s="303" t="s">
        <v>151</v>
      </c>
      <c r="E282" s="186"/>
      <c r="F282" s="305" t="s">
        <v>483</v>
      </c>
      <c r="G282" s="186"/>
      <c r="H282" s="306">
        <v>35.928</v>
      </c>
      <c r="I282" s="314"/>
      <c r="J282" s="186"/>
      <c r="K282" s="186"/>
      <c r="L282" s="60"/>
      <c r="M282" s="62"/>
      <c r="T282" s="63"/>
      <c r="AT282" s="61" t="s">
        <v>151</v>
      </c>
      <c r="AU282" s="61" t="s">
        <v>80</v>
      </c>
      <c r="AV282" s="61" t="s">
        <v>80</v>
      </c>
      <c r="AW282" s="61" t="s">
        <v>72</v>
      </c>
      <c r="AX282" s="61" t="s">
        <v>22</v>
      </c>
      <c r="AY282" s="61" t="s">
        <v>130</v>
      </c>
    </row>
    <row r="283" spans="1:63" s="46" customFormat="1" ht="30.6" customHeight="1">
      <c r="A283" s="287"/>
      <c r="B283" s="288"/>
      <c r="C283" s="287"/>
      <c r="D283" s="289" t="s">
        <v>71</v>
      </c>
      <c r="E283" s="292" t="s">
        <v>484</v>
      </c>
      <c r="F283" s="292" t="s">
        <v>485</v>
      </c>
      <c r="G283" s="287"/>
      <c r="H283" s="287"/>
      <c r="I283" s="316"/>
      <c r="J283" s="293">
        <f>$BK$283</f>
        <v>0</v>
      </c>
      <c r="K283" s="287"/>
      <c r="L283" s="47"/>
      <c r="M283" s="49"/>
      <c r="P283" s="50">
        <f>SUM($P$284:$P$285)</f>
        <v>0</v>
      </c>
      <c r="R283" s="50">
        <f>SUM($R$284:$R$285)</f>
        <v>0</v>
      </c>
      <c r="T283" s="51">
        <f>SUM($T$284:$T$285)</f>
        <v>0</v>
      </c>
      <c r="AR283" s="48" t="s">
        <v>22</v>
      </c>
      <c r="AT283" s="48" t="s">
        <v>71</v>
      </c>
      <c r="AU283" s="48" t="s">
        <v>22</v>
      </c>
      <c r="AY283" s="48" t="s">
        <v>130</v>
      </c>
      <c r="BK283" s="52">
        <f>SUM($BK$284:$BK$285)</f>
        <v>0</v>
      </c>
    </row>
    <row r="284" spans="1:65" s="6" customFormat="1" ht="13.9" customHeight="1">
      <c r="A284" s="186"/>
      <c r="B284" s="243"/>
      <c r="C284" s="294" t="s">
        <v>486</v>
      </c>
      <c r="D284" s="294" t="s">
        <v>132</v>
      </c>
      <c r="E284" s="295" t="s">
        <v>487</v>
      </c>
      <c r="F284" s="296" t="s">
        <v>488</v>
      </c>
      <c r="G284" s="297" t="s">
        <v>321</v>
      </c>
      <c r="H284" s="298">
        <v>316.155</v>
      </c>
      <c r="I284" s="313"/>
      <c r="J284" s="299">
        <f>ROUND($I$284*$H$284,2)</f>
        <v>0</v>
      </c>
      <c r="K284" s="296" t="s">
        <v>136</v>
      </c>
      <c r="L284" s="36"/>
      <c r="M284" s="53"/>
      <c r="N284" s="54" t="s">
        <v>43</v>
      </c>
      <c r="Q284" s="55">
        <v>0</v>
      </c>
      <c r="R284" s="55">
        <f>$Q$284*$H$284</f>
        <v>0</v>
      </c>
      <c r="S284" s="55">
        <v>0</v>
      </c>
      <c r="T284" s="56">
        <f>$S$284*$H$284</f>
        <v>0</v>
      </c>
      <c r="AR284" s="37" t="s">
        <v>137</v>
      </c>
      <c r="AT284" s="37" t="s">
        <v>132</v>
      </c>
      <c r="AU284" s="37" t="s">
        <v>80</v>
      </c>
      <c r="AY284" s="6" t="s">
        <v>130</v>
      </c>
      <c r="BE284" s="57">
        <f>IF($N$284="základní",$J$284,0)</f>
        <v>0</v>
      </c>
      <c r="BF284" s="57">
        <f>IF($N$284="snížená",$J$284,0)</f>
        <v>0</v>
      </c>
      <c r="BG284" s="57">
        <f>IF($N$284="zákl. přenesená",$J$284,0)</f>
        <v>0</v>
      </c>
      <c r="BH284" s="57">
        <f>IF($N$284="sníž. přenesená",$J$284,0)</f>
        <v>0</v>
      </c>
      <c r="BI284" s="57">
        <f>IF($N$284="nulová",$J$284,0)</f>
        <v>0</v>
      </c>
      <c r="BJ284" s="37" t="s">
        <v>22</v>
      </c>
      <c r="BK284" s="57">
        <f>ROUND($I$284*$H$284,2)</f>
        <v>0</v>
      </c>
      <c r="BL284" s="37" t="s">
        <v>137</v>
      </c>
      <c r="BM284" s="37" t="s">
        <v>489</v>
      </c>
    </row>
    <row r="285" spans="1:47" s="6" customFormat="1" ht="14.45" customHeight="1">
      <c r="A285" s="186"/>
      <c r="B285" s="243"/>
      <c r="C285" s="186"/>
      <c r="D285" s="300" t="s">
        <v>139</v>
      </c>
      <c r="E285" s="186"/>
      <c r="F285" s="301" t="s">
        <v>490</v>
      </c>
      <c r="G285" s="186"/>
      <c r="H285" s="186"/>
      <c r="I285" s="314"/>
      <c r="J285" s="186"/>
      <c r="K285" s="186"/>
      <c r="L285" s="36"/>
      <c r="M285" s="58"/>
      <c r="T285" s="59"/>
      <c r="AT285" s="6" t="s">
        <v>139</v>
      </c>
      <c r="AU285" s="6" t="s">
        <v>80</v>
      </c>
    </row>
    <row r="286" spans="1:63" s="46" customFormat="1" ht="38.45" customHeight="1">
      <c r="A286" s="287"/>
      <c r="B286" s="288"/>
      <c r="C286" s="287"/>
      <c r="D286" s="289" t="s">
        <v>71</v>
      </c>
      <c r="E286" s="290" t="s">
        <v>491</v>
      </c>
      <c r="F286" s="290" t="s">
        <v>492</v>
      </c>
      <c r="G286" s="287"/>
      <c r="H286" s="287"/>
      <c r="I286" s="316"/>
      <c r="J286" s="291">
        <f>$BK$286</f>
        <v>0</v>
      </c>
      <c r="K286" s="287"/>
      <c r="L286" s="47"/>
      <c r="M286" s="49"/>
      <c r="P286" s="50">
        <f>$P$287+$P$299+$P$314</f>
        <v>0</v>
      </c>
      <c r="R286" s="50">
        <f>$R$287+$R$299+$R$314</f>
        <v>0.47112325</v>
      </c>
      <c r="T286" s="51">
        <f>$T$287+$T$299+$T$314</f>
        <v>0</v>
      </c>
      <c r="AR286" s="48" t="s">
        <v>80</v>
      </c>
      <c r="AT286" s="48" t="s">
        <v>71</v>
      </c>
      <c r="AU286" s="48" t="s">
        <v>72</v>
      </c>
      <c r="AY286" s="48" t="s">
        <v>130</v>
      </c>
      <c r="BK286" s="52">
        <f>$BK$287+$BK$299+$BK$314</f>
        <v>0</v>
      </c>
    </row>
    <row r="287" spans="1:63" s="46" customFormat="1" ht="20.45" customHeight="1">
      <c r="A287" s="287"/>
      <c r="B287" s="288"/>
      <c r="C287" s="287"/>
      <c r="D287" s="289" t="s">
        <v>71</v>
      </c>
      <c r="E287" s="292" t="s">
        <v>493</v>
      </c>
      <c r="F287" s="292" t="s">
        <v>494</v>
      </c>
      <c r="G287" s="287"/>
      <c r="H287" s="287"/>
      <c r="I287" s="316"/>
      <c r="J287" s="293">
        <f>$BK$287</f>
        <v>0</v>
      </c>
      <c r="K287" s="287"/>
      <c r="L287" s="47"/>
      <c r="M287" s="49"/>
      <c r="P287" s="50">
        <f>SUM($P$288:$P$298)</f>
        <v>0</v>
      </c>
      <c r="R287" s="50">
        <f>SUM($R$288:$R$298)</f>
        <v>0.1314177</v>
      </c>
      <c r="T287" s="51">
        <f>SUM($T$288:$T$298)</f>
        <v>0</v>
      </c>
      <c r="AR287" s="48" t="s">
        <v>80</v>
      </c>
      <c r="AT287" s="48" t="s">
        <v>71</v>
      </c>
      <c r="AU287" s="48" t="s">
        <v>22</v>
      </c>
      <c r="AY287" s="48" t="s">
        <v>130</v>
      </c>
      <c r="BK287" s="52">
        <f>SUM($BK$288:$BK$298)</f>
        <v>0</v>
      </c>
    </row>
    <row r="288" spans="1:65" s="6" customFormat="1" ht="13.9" customHeight="1">
      <c r="A288" s="186"/>
      <c r="B288" s="243"/>
      <c r="C288" s="294" t="s">
        <v>495</v>
      </c>
      <c r="D288" s="294" t="s">
        <v>132</v>
      </c>
      <c r="E288" s="295" t="s">
        <v>496</v>
      </c>
      <c r="F288" s="296" t="s">
        <v>497</v>
      </c>
      <c r="G288" s="297" t="s">
        <v>224</v>
      </c>
      <c r="H288" s="298">
        <v>4.83</v>
      </c>
      <c r="I288" s="313"/>
      <c r="J288" s="299">
        <f>ROUND($I$288*$H$288,2)</f>
        <v>0</v>
      </c>
      <c r="K288" s="296" t="s">
        <v>136</v>
      </c>
      <c r="L288" s="36"/>
      <c r="M288" s="53"/>
      <c r="N288" s="54" t="s">
        <v>43</v>
      </c>
      <c r="Q288" s="55">
        <v>0</v>
      </c>
      <c r="R288" s="55">
        <f>$Q$288*$H$288</f>
        <v>0</v>
      </c>
      <c r="S288" s="55">
        <v>0</v>
      </c>
      <c r="T288" s="56">
        <f>$S$288*$H$288</f>
        <v>0</v>
      </c>
      <c r="AR288" s="37" t="s">
        <v>221</v>
      </c>
      <c r="AT288" s="37" t="s">
        <v>132</v>
      </c>
      <c r="AU288" s="37" t="s">
        <v>80</v>
      </c>
      <c r="AY288" s="6" t="s">
        <v>130</v>
      </c>
      <c r="BE288" s="57">
        <f>IF($N$288="základní",$J$288,0)</f>
        <v>0</v>
      </c>
      <c r="BF288" s="57">
        <f>IF($N$288="snížená",$J$288,0)</f>
        <v>0</v>
      </c>
      <c r="BG288" s="57">
        <f>IF($N$288="zákl. přenesená",$J$288,0)</f>
        <v>0</v>
      </c>
      <c r="BH288" s="57">
        <f>IF($N$288="sníž. přenesená",$J$288,0)</f>
        <v>0</v>
      </c>
      <c r="BI288" s="57">
        <f>IF($N$288="nulová",$J$288,0)</f>
        <v>0</v>
      </c>
      <c r="BJ288" s="37" t="s">
        <v>22</v>
      </c>
      <c r="BK288" s="57">
        <f>ROUND($I$288*$H$288,2)</f>
        <v>0</v>
      </c>
      <c r="BL288" s="37" t="s">
        <v>221</v>
      </c>
      <c r="BM288" s="37" t="s">
        <v>498</v>
      </c>
    </row>
    <row r="289" spans="1:47" s="6" customFormat="1" ht="14.45" customHeight="1">
      <c r="A289" s="186"/>
      <c r="B289" s="243"/>
      <c r="C289" s="186"/>
      <c r="D289" s="300" t="s">
        <v>139</v>
      </c>
      <c r="E289" s="186"/>
      <c r="F289" s="301" t="s">
        <v>499</v>
      </c>
      <c r="G289" s="186"/>
      <c r="H289" s="186"/>
      <c r="I289" s="314"/>
      <c r="J289" s="186"/>
      <c r="K289" s="186"/>
      <c r="L289" s="36"/>
      <c r="M289" s="58"/>
      <c r="T289" s="59"/>
      <c r="AT289" s="6" t="s">
        <v>139</v>
      </c>
      <c r="AU289" s="6" t="s">
        <v>80</v>
      </c>
    </row>
    <row r="290" spans="1:51" s="6" customFormat="1" ht="13.9" customHeight="1">
      <c r="A290" s="186"/>
      <c r="B290" s="302"/>
      <c r="C290" s="186"/>
      <c r="D290" s="303" t="s">
        <v>151</v>
      </c>
      <c r="E290" s="304"/>
      <c r="F290" s="305" t="s">
        <v>500</v>
      </c>
      <c r="G290" s="186"/>
      <c r="H290" s="306">
        <v>4.83</v>
      </c>
      <c r="I290" s="314"/>
      <c r="J290" s="186"/>
      <c r="K290" s="186"/>
      <c r="L290" s="60"/>
      <c r="M290" s="62"/>
      <c r="T290" s="63"/>
      <c r="AT290" s="61" t="s">
        <v>151</v>
      </c>
      <c r="AU290" s="61" t="s">
        <v>80</v>
      </c>
      <c r="AV290" s="61" t="s">
        <v>80</v>
      </c>
      <c r="AW290" s="61" t="s">
        <v>98</v>
      </c>
      <c r="AX290" s="61" t="s">
        <v>72</v>
      </c>
      <c r="AY290" s="61" t="s">
        <v>130</v>
      </c>
    </row>
    <row r="291" spans="1:65" s="6" customFormat="1" ht="13.9" customHeight="1">
      <c r="A291" s="186"/>
      <c r="B291" s="243"/>
      <c r="C291" s="307" t="s">
        <v>501</v>
      </c>
      <c r="D291" s="307" t="s">
        <v>252</v>
      </c>
      <c r="E291" s="308" t="s">
        <v>502</v>
      </c>
      <c r="F291" s="309" t="s">
        <v>503</v>
      </c>
      <c r="G291" s="310" t="s">
        <v>148</v>
      </c>
      <c r="H291" s="311">
        <v>0.261</v>
      </c>
      <c r="I291" s="315"/>
      <c r="J291" s="312">
        <f>ROUND($I$291*$H$291,2)</f>
        <v>0</v>
      </c>
      <c r="K291" s="309" t="s">
        <v>136</v>
      </c>
      <c r="L291" s="64"/>
      <c r="M291" s="65"/>
      <c r="N291" s="66" t="s">
        <v>43</v>
      </c>
      <c r="Q291" s="55">
        <v>0.5</v>
      </c>
      <c r="R291" s="55">
        <f>$Q$291*$H$291</f>
        <v>0.1305</v>
      </c>
      <c r="S291" s="55">
        <v>0</v>
      </c>
      <c r="T291" s="56">
        <f>$S$291*$H$291</f>
        <v>0</v>
      </c>
      <c r="AR291" s="37" t="s">
        <v>332</v>
      </c>
      <c r="AT291" s="37" t="s">
        <v>252</v>
      </c>
      <c r="AU291" s="37" t="s">
        <v>80</v>
      </c>
      <c r="AY291" s="6" t="s">
        <v>130</v>
      </c>
      <c r="BE291" s="57">
        <f>IF($N$291="základní",$J$291,0)</f>
        <v>0</v>
      </c>
      <c r="BF291" s="57">
        <f>IF($N$291="snížená",$J$291,0)</f>
        <v>0</v>
      </c>
      <c r="BG291" s="57">
        <f>IF($N$291="zákl. přenesená",$J$291,0)</f>
        <v>0</v>
      </c>
      <c r="BH291" s="57">
        <f>IF($N$291="sníž. přenesená",$J$291,0)</f>
        <v>0</v>
      </c>
      <c r="BI291" s="57">
        <f>IF($N$291="nulová",$J$291,0)</f>
        <v>0</v>
      </c>
      <c r="BJ291" s="37" t="s">
        <v>22</v>
      </c>
      <c r="BK291" s="57">
        <f>ROUND($I$291*$H$291,2)</f>
        <v>0</v>
      </c>
      <c r="BL291" s="37" t="s">
        <v>221</v>
      </c>
      <c r="BM291" s="37" t="s">
        <v>504</v>
      </c>
    </row>
    <row r="292" spans="1:47" s="6" customFormat="1" ht="14.45" customHeight="1">
      <c r="A292" s="186"/>
      <c r="B292" s="243"/>
      <c r="C292" s="186"/>
      <c r="D292" s="300" t="s">
        <v>139</v>
      </c>
      <c r="E292" s="186"/>
      <c r="F292" s="301" t="s">
        <v>505</v>
      </c>
      <c r="G292" s="186"/>
      <c r="H292" s="186"/>
      <c r="I292" s="314"/>
      <c r="J292" s="186"/>
      <c r="K292" s="186"/>
      <c r="L292" s="36"/>
      <c r="M292" s="58"/>
      <c r="T292" s="59"/>
      <c r="AT292" s="6" t="s">
        <v>139</v>
      </c>
      <c r="AU292" s="6" t="s">
        <v>80</v>
      </c>
    </row>
    <row r="293" spans="1:51" s="6" customFormat="1" ht="13.9" customHeight="1">
      <c r="A293" s="186"/>
      <c r="B293" s="302"/>
      <c r="C293" s="186"/>
      <c r="D293" s="303" t="s">
        <v>151</v>
      </c>
      <c r="E293" s="304"/>
      <c r="F293" s="305" t="s">
        <v>506</v>
      </c>
      <c r="G293" s="186"/>
      <c r="H293" s="306">
        <v>0.261</v>
      </c>
      <c r="I293" s="314"/>
      <c r="J293" s="186"/>
      <c r="K293" s="186"/>
      <c r="L293" s="60"/>
      <c r="M293" s="62"/>
      <c r="T293" s="63"/>
      <c r="AT293" s="61" t="s">
        <v>151</v>
      </c>
      <c r="AU293" s="61" t="s">
        <v>80</v>
      </c>
      <c r="AV293" s="61" t="s">
        <v>80</v>
      </c>
      <c r="AW293" s="61" t="s">
        <v>98</v>
      </c>
      <c r="AX293" s="61" t="s">
        <v>72</v>
      </c>
      <c r="AY293" s="61" t="s">
        <v>130</v>
      </c>
    </row>
    <row r="294" spans="1:65" s="6" customFormat="1" ht="13.9" customHeight="1">
      <c r="A294" s="186"/>
      <c r="B294" s="243"/>
      <c r="C294" s="294" t="s">
        <v>507</v>
      </c>
      <c r="D294" s="294" t="s">
        <v>132</v>
      </c>
      <c r="E294" s="295" t="s">
        <v>508</v>
      </c>
      <c r="F294" s="296" t="s">
        <v>509</v>
      </c>
      <c r="G294" s="297" t="s">
        <v>224</v>
      </c>
      <c r="H294" s="298">
        <v>4.83</v>
      </c>
      <c r="I294" s="313"/>
      <c r="J294" s="299">
        <f>ROUND($I$294*$H$294,2)</f>
        <v>0</v>
      </c>
      <c r="K294" s="296" t="s">
        <v>136</v>
      </c>
      <c r="L294" s="36"/>
      <c r="M294" s="53"/>
      <c r="N294" s="54" t="s">
        <v>43</v>
      </c>
      <c r="Q294" s="55">
        <v>0.00019</v>
      </c>
      <c r="R294" s="55">
        <f>$Q$294*$H$294</f>
        <v>0.0009177</v>
      </c>
      <c r="S294" s="55">
        <v>0</v>
      </c>
      <c r="T294" s="56">
        <f>$S$294*$H$294</f>
        <v>0</v>
      </c>
      <c r="AR294" s="37" t="s">
        <v>221</v>
      </c>
      <c r="AT294" s="37" t="s">
        <v>132</v>
      </c>
      <c r="AU294" s="37" t="s">
        <v>80</v>
      </c>
      <c r="AY294" s="6" t="s">
        <v>130</v>
      </c>
      <c r="BE294" s="57">
        <f>IF($N$294="základní",$J$294,0)</f>
        <v>0</v>
      </c>
      <c r="BF294" s="57">
        <f>IF($N$294="snížená",$J$294,0)</f>
        <v>0</v>
      </c>
      <c r="BG294" s="57">
        <f>IF($N$294="zákl. přenesená",$J$294,0)</f>
        <v>0</v>
      </c>
      <c r="BH294" s="57">
        <f>IF($N$294="sníž. přenesená",$J$294,0)</f>
        <v>0</v>
      </c>
      <c r="BI294" s="57">
        <f>IF($N$294="nulová",$J$294,0)</f>
        <v>0</v>
      </c>
      <c r="BJ294" s="37" t="s">
        <v>22</v>
      </c>
      <c r="BK294" s="57">
        <f>ROUND($I$294*$H$294,2)</f>
        <v>0</v>
      </c>
      <c r="BL294" s="37" t="s">
        <v>221</v>
      </c>
      <c r="BM294" s="37" t="s">
        <v>510</v>
      </c>
    </row>
    <row r="295" spans="1:47" s="6" customFormat="1" ht="14.45" customHeight="1">
      <c r="A295" s="186"/>
      <c r="B295" s="243"/>
      <c r="C295" s="186"/>
      <c r="D295" s="300" t="s">
        <v>139</v>
      </c>
      <c r="E295" s="186"/>
      <c r="F295" s="301" t="s">
        <v>511</v>
      </c>
      <c r="G295" s="186"/>
      <c r="H295" s="186"/>
      <c r="I295" s="314"/>
      <c r="J295" s="186"/>
      <c r="K295" s="186"/>
      <c r="L295" s="36"/>
      <c r="M295" s="58"/>
      <c r="T295" s="59"/>
      <c r="AT295" s="6" t="s">
        <v>139</v>
      </c>
      <c r="AU295" s="6" t="s">
        <v>80</v>
      </c>
    </row>
    <row r="296" spans="1:51" s="6" customFormat="1" ht="13.9" customHeight="1">
      <c r="A296" s="186"/>
      <c r="B296" s="302"/>
      <c r="C296" s="186"/>
      <c r="D296" s="303" t="s">
        <v>151</v>
      </c>
      <c r="E296" s="304"/>
      <c r="F296" s="305" t="s">
        <v>512</v>
      </c>
      <c r="G296" s="186"/>
      <c r="H296" s="306">
        <v>4.83</v>
      </c>
      <c r="I296" s="314"/>
      <c r="J296" s="186"/>
      <c r="K296" s="186"/>
      <c r="L296" s="60"/>
      <c r="M296" s="62"/>
      <c r="T296" s="63"/>
      <c r="AT296" s="61" t="s">
        <v>151</v>
      </c>
      <c r="AU296" s="61" t="s">
        <v>80</v>
      </c>
      <c r="AV296" s="61" t="s">
        <v>80</v>
      </c>
      <c r="AW296" s="61" t="s">
        <v>98</v>
      </c>
      <c r="AX296" s="61" t="s">
        <v>72</v>
      </c>
      <c r="AY296" s="61" t="s">
        <v>130</v>
      </c>
    </row>
    <row r="297" spans="1:65" s="6" customFormat="1" ht="13.9" customHeight="1">
      <c r="A297" s="186"/>
      <c r="B297" s="243"/>
      <c r="C297" s="294" t="s">
        <v>513</v>
      </c>
      <c r="D297" s="294" t="s">
        <v>132</v>
      </c>
      <c r="E297" s="295" t="s">
        <v>514</v>
      </c>
      <c r="F297" s="296" t="s">
        <v>515</v>
      </c>
      <c r="G297" s="297" t="s">
        <v>321</v>
      </c>
      <c r="H297" s="298">
        <v>0.131</v>
      </c>
      <c r="I297" s="313"/>
      <c r="J297" s="299">
        <f>ROUND($I$297*$H$297,2)</f>
        <v>0</v>
      </c>
      <c r="K297" s="296" t="s">
        <v>136</v>
      </c>
      <c r="L297" s="36"/>
      <c r="M297" s="53"/>
      <c r="N297" s="54" t="s">
        <v>43</v>
      </c>
      <c r="Q297" s="55">
        <v>0</v>
      </c>
      <c r="R297" s="55">
        <f>$Q$297*$H$297</f>
        <v>0</v>
      </c>
      <c r="S297" s="55">
        <v>0</v>
      </c>
      <c r="T297" s="56">
        <f>$S$297*$H$297</f>
        <v>0</v>
      </c>
      <c r="AR297" s="37" t="s">
        <v>221</v>
      </c>
      <c r="AT297" s="37" t="s">
        <v>132</v>
      </c>
      <c r="AU297" s="37" t="s">
        <v>80</v>
      </c>
      <c r="AY297" s="6" t="s">
        <v>130</v>
      </c>
      <c r="BE297" s="57">
        <f>IF($N$297="základní",$J$297,0)</f>
        <v>0</v>
      </c>
      <c r="BF297" s="57">
        <f>IF($N$297="snížená",$J$297,0)</f>
        <v>0</v>
      </c>
      <c r="BG297" s="57">
        <f>IF($N$297="zákl. přenesená",$J$297,0)</f>
        <v>0</v>
      </c>
      <c r="BH297" s="57">
        <f>IF($N$297="sníž. přenesená",$J$297,0)</f>
        <v>0</v>
      </c>
      <c r="BI297" s="57">
        <f>IF($N$297="nulová",$J$297,0)</f>
        <v>0</v>
      </c>
      <c r="BJ297" s="37" t="s">
        <v>22</v>
      </c>
      <c r="BK297" s="57">
        <f>ROUND($I$297*$H$297,2)</f>
        <v>0</v>
      </c>
      <c r="BL297" s="37" t="s">
        <v>221</v>
      </c>
      <c r="BM297" s="37" t="s">
        <v>516</v>
      </c>
    </row>
    <row r="298" spans="1:47" s="6" customFormat="1" ht="25.15" customHeight="1">
      <c r="A298" s="186"/>
      <c r="B298" s="243"/>
      <c r="C298" s="186"/>
      <c r="D298" s="300" t="s">
        <v>139</v>
      </c>
      <c r="E298" s="186"/>
      <c r="F298" s="301" t="s">
        <v>517</v>
      </c>
      <c r="G298" s="186"/>
      <c r="H298" s="186"/>
      <c r="I298" s="314"/>
      <c r="J298" s="186"/>
      <c r="K298" s="186"/>
      <c r="L298" s="36"/>
      <c r="M298" s="58"/>
      <c r="T298" s="59"/>
      <c r="AT298" s="6" t="s">
        <v>139</v>
      </c>
      <c r="AU298" s="6" t="s">
        <v>80</v>
      </c>
    </row>
    <row r="299" spans="1:63" s="46" customFormat="1" ht="30.6" customHeight="1">
      <c r="A299" s="287"/>
      <c r="B299" s="288"/>
      <c r="C299" s="287"/>
      <c r="D299" s="289" t="s">
        <v>71</v>
      </c>
      <c r="E299" s="292" t="s">
        <v>518</v>
      </c>
      <c r="F299" s="292" t="s">
        <v>519</v>
      </c>
      <c r="G299" s="287"/>
      <c r="H299" s="287"/>
      <c r="I299" s="316"/>
      <c r="J299" s="293">
        <f>$BK$299</f>
        <v>0</v>
      </c>
      <c r="K299" s="287"/>
      <c r="L299" s="47"/>
      <c r="M299" s="49"/>
      <c r="P299" s="50">
        <f>SUM($P$300:$P$313)</f>
        <v>0</v>
      </c>
      <c r="R299" s="50">
        <f>SUM($R$300:$R$313)</f>
        <v>0.33313780000000004</v>
      </c>
      <c r="T299" s="51">
        <f>SUM($T$300:$T$313)</f>
        <v>0</v>
      </c>
      <c r="AR299" s="48" t="s">
        <v>80</v>
      </c>
      <c r="AT299" s="48" t="s">
        <v>71</v>
      </c>
      <c r="AU299" s="48" t="s">
        <v>22</v>
      </c>
      <c r="AY299" s="48" t="s">
        <v>130</v>
      </c>
      <c r="BK299" s="52">
        <f>SUM($BK$300:$BK$313)</f>
        <v>0</v>
      </c>
    </row>
    <row r="300" spans="1:65" s="6" customFormat="1" ht="13.9" customHeight="1">
      <c r="A300" s="186"/>
      <c r="B300" s="243"/>
      <c r="C300" s="294" t="s">
        <v>520</v>
      </c>
      <c r="D300" s="294" t="s">
        <v>132</v>
      </c>
      <c r="E300" s="295" t="s">
        <v>521</v>
      </c>
      <c r="F300" s="296" t="s">
        <v>522</v>
      </c>
      <c r="G300" s="297" t="s">
        <v>255</v>
      </c>
      <c r="H300" s="298">
        <v>8.83</v>
      </c>
      <c r="I300" s="313"/>
      <c r="J300" s="299">
        <f>ROUND($I$300*$H$300,2)</f>
        <v>0</v>
      </c>
      <c r="K300" s="296" t="s">
        <v>136</v>
      </c>
      <c r="L300" s="36"/>
      <c r="M300" s="53"/>
      <c r="N300" s="54" t="s">
        <v>43</v>
      </c>
      <c r="Q300" s="55">
        <v>6E-05</v>
      </c>
      <c r="R300" s="55">
        <f>$Q$300*$H$300</f>
        <v>0.0005298</v>
      </c>
      <c r="S300" s="55">
        <v>0</v>
      </c>
      <c r="T300" s="56">
        <f>$S$300*$H$300</f>
        <v>0</v>
      </c>
      <c r="AR300" s="37" t="s">
        <v>221</v>
      </c>
      <c r="AT300" s="37" t="s">
        <v>132</v>
      </c>
      <c r="AU300" s="37" t="s">
        <v>80</v>
      </c>
      <c r="AY300" s="6" t="s">
        <v>130</v>
      </c>
      <c r="BE300" s="57">
        <f>IF($N$300="základní",$J$300,0)</f>
        <v>0</v>
      </c>
      <c r="BF300" s="57">
        <f>IF($N$300="snížená",$J$300,0)</f>
        <v>0</v>
      </c>
      <c r="BG300" s="57">
        <f>IF($N$300="zákl. přenesená",$J$300,0)</f>
        <v>0</v>
      </c>
      <c r="BH300" s="57">
        <f>IF($N$300="sníž. přenesená",$J$300,0)</f>
        <v>0</v>
      </c>
      <c r="BI300" s="57">
        <f>IF($N$300="nulová",$J$300,0)</f>
        <v>0</v>
      </c>
      <c r="BJ300" s="37" t="s">
        <v>22</v>
      </c>
      <c r="BK300" s="57">
        <f>ROUND($I$300*$H$300,2)</f>
        <v>0</v>
      </c>
      <c r="BL300" s="37" t="s">
        <v>221</v>
      </c>
      <c r="BM300" s="37" t="s">
        <v>523</v>
      </c>
    </row>
    <row r="301" spans="1:47" s="6" customFormat="1" ht="14.45" customHeight="1">
      <c r="A301" s="186"/>
      <c r="B301" s="243"/>
      <c r="C301" s="186"/>
      <c r="D301" s="300" t="s">
        <v>139</v>
      </c>
      <c r="E301" s="186"/>
      <c r="F301" s="301" t="s">
        <v>524</v>
      </c>
      <c r="G301" s="186"/>
      <c r="H301" s="186"/>
      <c r="I301" s="314"/>
      <c r="J301" s="186"/>
      <c r="K301" s="186"/>
      <c r="L301" s="36"/>
      <c r="M301" s="58"/>
      <c r="T301" s="59"/>
      <c r="AT301" s="6" t="s">
        <v>139</v>
      </c>
      <c r="AU301" s="6" t="s">
        <v>80</v>
      </c>
    </row>
    <row r="302" spans="1:51" s="6" customFormat="1" ht="13.9" customHeight="1">
      <c r="A302" s="186"/>
      <c r="B302" s="302"/>
      <c r="C302" s="186"/>
      <c r="D302" s="303" t="s">
        <v>151</v>
      </c>
      <c r="E302" s="304"/>
      <c r="F302" s="305" t="s">
        <v>525</v>
      </c>
      <c r="G302" s="186"/>
      <c r="H302" s="306">
        <v>8.83</v>
      </c>
      <c r="I302" s="314"/>
      <c r="J302" s="186"/>
      <c r="K302" s="186"/>
      <c r="L302" s="60"/>
      <c r="M302" s="62"/>
      <c r="T302" s="63"/>
      <c r="AT302" s="61" t="s">
        <v>151</v>
      </c>
      <c r="AU302" s="61" t="s">
        <v>80</v>
      </c>
      <c r="AV302" s="61" t="s">
        <v>80</v>
      </c>
      <c r="AW302" s="61" t="s">
        <v>98</v>
      </c>
      <c r="AX302" s="61" t="s">
        <v>72</v>
      </c>
      <c r="AY302" s="61" t="s">
        <v>130</v>
      </c>
    </row>
    <row r="303" spans="1:65" s="6" customFormat="1" ht="13.9" customHeight="1">
      <c r="A303" s="186"/>
      <c r="B303" s="243"/>
      <c r="C303" s="307" t="s">
        <v>526</v>
      </c>
      <c r="D303" s="307" t="s">
        <v>252</v>
      </c>
      <c r="E303" s="308" t="s">
        <v>527</v>
      </c>
      <c r="F303" s="309" t="s">
        <v>528</v>
      </c>
      <c r="G303" s="310" t="s">
        <v>255</v>
      </c>
      <c r="H303" s="311">
        <v>8.83</v>
      </c>
      <c r="I303" s="315"/>
      <c r="J303" s="312">
        <f>ROUND($I$303*$H$303,2)</f>
        <v>0</v>
      </c>
      <c r="K303" s="309"/>
      <c r="L303" s="64"/>
      <c r="M303" s="65"/>
      <c r="N303" s="66" t="s">
        <v>43</v>
      </c>
      <c r="Q303" s="55">
        <v>0.001</v>
      </c>
      <c r="R303" s="55">
        <f>$Q$303*$H$303</f>
        <v>0.008830000000000001</v>
      </c>
      <c r="S303" s="55">
        <v>0</v>
      </c>
      <c r="T303" s="56">
        <f>$S$303*$H$303</f>
        <v>0</v>
      </c>
      <c r="AR303" s="37" t="s">
        <v>332</v>
      </c>
      <c r="AT303" s="37" t="s">
        <v>252</v>
      </c>
      <c r="AU303" s="37" t="s">
        <v>80</v>
      </c>
      <c r="AY303" s="6" t="s">
        <v>130</v>
      </c>
      <c r="BE303" s="57">
        <f>IF($N$303="základní",$J$303,0)</f>
        <v>0</v>
      </c>
      <c r="BF303" s="57">
        <f>IF($N$303="snížená",$J$303,0)</f>
        <v>0</v>
      </c>
      <c r="BG303" s="57">
        <f>IF($N$303="zákl. přenesená",$J$303,0)</f>
        <v>0</v>
      </c>
      <c r="BH303" s="57">
        <f>IF($N$303="sníž. přenesená",$J$303,0)</f>
        <v>0</v>
      </c>
      <c r="BI303" s="57">
        <f>IF($N$303="nulová",$J$303,0)</f>
        <v>0</v>
      </c>
      <c r="BJ303" s="37" t="s">
        <v>22</v>
      </c>
      <c r="BK303" s="57">
        <f>ROUND($I$303*$H$303,2)</f>
        <v>0</v>
      </c>
      <c r="BL303" s="37" t="s">
        <v>221</v>
      </c>
      <c r="BM303" s="37" t="s">
        <v>529</v>
      </c>
    </row>
    <row r="304" spans="1:47" s="6" customFormat="1" ht="14.45" customHeight="1">
      <c r="A304" s="186"/>
      <c r="B304" s="243"/>
      <c r="C304" s="186"/>
      <c r="D304" s="300" t="s">
        <v>139</v>
      </c>
      <c r="E304" s="186"/>
      <c r="F304" s="301" t="s">
        <v>530</v>
      </c>
      <c r="G304" s="186"/>
      <c r="H304" s="186"/>
      <c r="I304" s="314"/>
      <c r="J304" s="186"/>
      <c r="K304" s="186"/>
      <c r="L304" s="36"/>
      <c r="M304" s="58"/>
      <c r="T304" s="59"/>
      <c r="AT304" s="6" t="s">
        <v>139</v>
      </c>
      <c r="AU304" s="6" t="s">
        <v>80</v>
      </c>
    </row>
    <row r="305" spans="1:51" s="6" customFormat="1" ht="13.9" customHeight="1">
      <c r="A305" s="186"/>
      <c r="B305" s="302"/>
      <c r="C305" s="186"/>
      <c r="D305" s="303" t="s">
        <v>151</v>
      </c>
      <c r="E305" s="304"/>
      <c r="F305" s="305" t="s">
        <v>525</v>
      </c>
      <c r="G305" s="186"/>
      <c r="H305" s="306">
        <v>8.83</v>
      </c>
      <c r="I305" s="314"/>
      <c r="J305" s="186"/>
      <c r="K305" s="186"/>
      <c r="L305" s="60"/>
      <c r="M305" s="62"/>
      <c r="T305" s="63"/>
      <c r="AT305" s="61" t="s">
        <v>151</v>
      </c>
      <c r="AU305" s="61" t="s">
        <v>80</v>
      </c>
      <c r="AV305" s="61" t="s">
        <v>80</v>
      </c>
      <c r="AW305" s="61" t="s">
        <v>98</v>
      </c>
      <c r="AX305" s="61" t="s">
        <v>72</v>
      </c>
      <c r="AY305" s="61" t="s">
        <v>130</v>
      </c>
    </row>
    <row r="306" spans="1:65" s="6" customFormat="1" ht="13.9" customHeight="1">
      <c r="A306" s="186"/>
      <c r="B306" s="243"/>
      <c r="C306" s="294" t="s">
        <v>531</v>
      </c>
      <c r="D306" s="294" t="s">
        <v>132</v>
      </c>
      <c r="E306" s="295" t="s">
        <v>532</v>
      </c>
      <c r="F306" s="296" t="s">
        <v>533</v>
      </c>
      <c r="G306" s="297" t="s">
        <v>255</v>
      </c>
      <c r="H306" s="298">
        <v>308.36</v>
      </c>
      <c r="I306" s="313"/>
      <c r="J306" s="299">
        <f>ROUND($I$306*$H$306,2)</f>
        <v>0</v>
      </c>
      <c r="K306" s="296" t="s">
        <v>136</v>
      </c>
      <c r="L306" s="36"/>
      <c r="M306" s="53"/>
      <c r="N306" s="54" t="s">
        <v>43</v>
      </c>
      <c r="Q306" s="55">
        <v>5E-05</v>
      </c>
      <c r="R306" s="55">
        <f>$Q$306*$H$306</f>
        <v>0.015418000000000001</v>
      </c>
      <c r="S306" s="55">
        <v>0</v>
      </c>
      <c r="T306" s="56">
        <f>$S$306*$H$306</f>
        <v>0</v>
      </c>
      <c r="AR306" s="37" t="s">
        <v>221</v>
      </c>
      <c r="AT306" s="37" t="s">
        <v>132</v>
      </c>
      <c r="AU306" s="37" t="s">
        <v>80</v>
      </c>
      <c r="AY306" s="6" t="s">
        <v>130</v>
      </c>
      <c r="BE306" s="57">
        <f>IF($N$306="základní",$J$306,0)</f>
        <v>0</v>
      </c>
      <c r="BF306" s="57">
        <f>IF($N$306="snížená",$J$306,0)</f>
        <v>0</v>
      </c>
      <c r="BG306" s="57">
        <f>IF($N$306="zákl. přenesená",$J$306,0)</f>
        <v>0</v>
      </c>
      <c r="BH306" s="57">
        <f>IF($N$306="sníž. přenesená",$J$306,0)</f>
        <v>0</v>
      </c>
      <c r="BI306" s="57">
        <f>IF($N$306="nulová",$J$306,0)</f>
        <v>0</v>
      </c>
      <c r="BJ306" s="37" t="s">
        <v>22</v>
      </c>
      <c r="BK306" s="57">
        <f>ROUND($I$306*$H$306,2)</f>
        <v>0</v>
      </c>
      <c r="BL306" s="37" t="s">
        <v>221</v>
      </c>
      <c r="BM306" s="37" t="s">
        <v>534</v>
      </c>
    </row>
    <row r="307" spans="1:47" s="6" customFormat="1" ht="14.45" customHeight="1">
      <c r="A307" s="186"/>
      <c r="B307" s="243"/>
      <c r="C307" s="186"/>
      <c r="D307" s="300" t="s">
        <v>139</v>
      </c>
      <c r="E307" s="186"/>
      <c r="F307" s="301" t="s">
        <v>535</v>
      </c>
      <c r="G307" s="186"/>
      <c r="H307" s="186"/>
      <c r="I307" s="314"/>
      <c r="J307" s="186"/>
      <c r="K307" s="186"/>
      <c r="L307" s="36"/>
      <c r="M307" s="58"/>
      <c r="T307" s="59"/>
      <c r="AT307" s="6" t="s">
        <v>139</v>
      </c>
      <c r="AU307" s="6" t="s">
        <v>80</v>
      </c>
    </row>
    <row r="308" spans="1:51" s="6" customFormat="1" ht="13.9" customHeight="1">
      <c r="A308" s="186"/>
      <c r="B308" s="302"/>
      <c r="C308" s="186"/>
      <c r="D308" s="303" t="s">
        <v>151</v>
      </c>
      <c r="E308" s="304"/>
      <c r="F308" s="305" t="s">
        <v>536</v>
      </c>
      <c r="G308" s="186"/>
      <c r="H308" s="306">
        <v>308.36</v>
      </c>
      <c r="I308" s="314"/>
      <c r="J308" s="186"/>
      <c r="K308" s="186"/>
      <c r="L308" s="60"/>
      <c r="M308" s="62"/>
      <c r="T308" s="63"/>
      <c r="AT308" s="61" t="s">
        <v>151</v>
      </c>
      <c r="AU308" s="61" t="s">
        <v>80</v>
      </c>
      <c r="AV308" s="61" t="s">
        <v>80</v>
      </c>
      <c r="AW308" s="61" t="s">
        <v>98</v>
      </c>
      <c r="AX308" s="61" t="s">
        <v>72</v>
      </c>
      <c r="AY308" s="61" t="s">
        <v>130</v>
      </c>
    </row>
    <row r="309" spans="1:65" s="6" customFormat="1" ht="13.9" customHeight="1">
      <c r="A309" s="186"/>
      <c r="B309" s="243"/>
      <c r="C309" s="307" t="s">
        <v>537</v>
      </c>
      <c r="D309" s="307" t="s">
        <v>252</v>
      </c>
      <c r="E309" s="308" t="s">
        <v>527</v>
      </c>
      <c r="F309" s="309" t="s">
        <v>528</v>
      </c>
      <c r="G309" s="310" t="s">
        <v>255</v>
      </c>
      <c r="H309" s="311">
        <v>308.36</v>
      </c>
      <c r="I309" s="315"/>
      <c r="J309" s="312">
        <f>ROUND($I$309*$H$309,2)</f>
        <v>0</v>
      </c>
      <c r="K309" s="309"/>
      <c r="L309" s="64"/>
      <c r="M309" s="65"/>
      <c r="N309" s="66" t="s">
        <v>43</v>
      </c>
      <c r="Q309" s="55">
        <v>0.001</v>
      </c>
      <c r="R309" s="55">
        <f>$Q$309*$H$309</f>
        <v>0.30836</v>
      </c>
      <c r="S309" s="55">
        <v>0</v>
      </c>
      <c r="T309" s="56">
        <f>$S$309*$H$309</f>
        <v>0</v>
      </c>
      <c r="AR309" s="37" t="s">
        <v>332</v>
      </c>
      <c r="AT309" s="37" t="s">
        <v>252</v>
      </c>
      <c r="AU309" s="37" t="s">
        <v>80</v>
      </c>
      <c r="AY309" s="6" t="s">
        <v>130</v>
      </c>
      <c r="BE309" s="57">
        <f>IF($N$309="základní",$J$309,0)</f>
        <v>0</v>
      </c>
      <c r="BF309" s="57">
        <f>IF($N$309="snížená",$J$309,0)</f>
        <v>0</v>
      </c>
      <c r="BG309" s="57">
        <f>IF($N$309="zákl. přenesená",$J$309,0)</f>
        <v>0</v>
      </c>
      <c r="BH309" s="57">
        <f>IF($N$309="sníž. přenesená",$J$309,0)</f>
        <v>0</v>
      </c>
      <c r="BI309" s="57">
        <f>IF($N$309="nulová",$J$309,0)</f>
        <v>0</v>
      </c>
      <c r="BJ309" s="37" t="s">
        <v>22</v>
      </c>
      <c r="BK309" s="57">
        <f>ROUND($I$309*$H$309,2)</f>
        <v>0</v>
      </c>
      <c r="BL309" s="37" t="s">
        <v>221</v>
      </c>
      <c r="BM309" s="37" t="s">
        <v>538</v>
      </c>
    </row>
    <row r="310" spans="1:47" s="6" customFormat="1" ht="14.45" customHeight="1">
      <c r="A310" s="186"/>
      <c r="B310" s="243"/>
      <c r="C310" s="186"/>
      <c r="D310" s="300" t="s">
        <v>139</v>
      </c>
      <c r="E310" s="186"/>
      <c r="F310" s="301" t="s">
        <v>530</v>
      </c>
      <c r="G310" s="186"/>
      <c r="H310" s="186"/>
      <c r="I310" s="314"/>
      <c r="J310" s="186"/>
      <c r="K310" s="186"/>
      <c r="L310" s="36"/>
      <c r="M310" s="58"/>
      <c r="T310" s="59"/>
      <c r="AT310" s="6" t="s">
        <v>139</v>
      </c>
      <c r="AU310" s="6" t="s">
        <v>80</v>
      </c>
    </row>
    <row r="311" spans="1:51" s="6" customFormat="1" ht="13.9" customHeight="1">
      <c r="A311" s="186"/>
      <c r="B311" s="302"/>
      <c r="C311" s="186"/>
      <c r="D311" s="303" t="s">
        <v>151</v>
      </c>
      <c r="E311" s="304"/>
      <c r="F311" s="305" t="s">
        <v>539</v>
      </c>
      <c r="G311" s="186"/>
      <c r="H311" s="306">
        <v>308.36</v>
      </c>
      <c r="I311" s="314"/>
      <c r="J311" s="186"/>
      <c r="K311" s="186"/>
      <c r="L311" s="60"/>
      <c r="M311" s="62"/>
      <c r="T311" s="63"/>
      <c r="AT311" s="61" t="s">
        <v>151</v>
      </c>
      <c r="AU311" s="61" t="s">
        <v>80</v>
      </c>
      <c r="AV311" s="61" t="s">
        <v>80</v>
      </c>
      <c r="AW311" s="61" t="s">
        <v>98</v>
      </c>
      <c r="AX311" s="61" t="s">
        <v>72</v>
      </c>
      <c r="AY311" s="61" t="s">
        <v>130</v>
      </c>
    </row>
    <row r="312" spans="1:65" s="6" customFormat="1" ht="13.9" customHeight="1">
      <c r="A312" s="186"/>
      <c r="B312" s="243"/>
      <c r="C312" s="294" t="s">
        <v>540</v>
      </c>
      <c r="D312" s="294" t="s">
        <v>132</v>
      </c>
      <c r="E312" s="295" t="s">
        <v>541</v>
      </c>
      <c r="F312" s="296" t="s">
        <v>542</v>
      </c>
      <c r="G312" s="297" t="s">
        <v>321</v>
      </c>
      <c r="H312" s="298">
        <v>0.333</v>
      </c>
      <c r="I312" s="313"/>
      <c r="J312" s="299">
        <f>ROUND($I$312*$H$312,2)</f>
        <v>0</v>
      </c>
      <c r="K312" s="296" t="s">
        <v>136</v>
      </c>
      <c r="L312" s="36"/>
      <c r="M312" s="53"/>
      <c r="N312" s="54" t="s">
        <v>43</v>
      </c>
      <c r="Q312" s="55">
        <v>0</v>
      </c>
      <c r="R312" s="55">
        <f>$Q$312*$H$312</f>
        <v>0</v>
      </c>
      <c r="S312" s="55">
        <v>0</v>
      </c>
      <c r="T312" s="56">
        <f>$S$312*$H$312</f>
        <v>0</v>
      </c>
      <c r="AR312" s="37" t="s">
        <v>137</v>
      </c>
      <c r="AT312" s="37" t="s">
        <v>132</v>
      </c>
      <c r="AU312" s="37" t="s">
        <v>80</v>
      </c>
      <c r="AY312" s="6" t="s">
        <v>130</v>
      </c>
      <c r="BE312" s="57">
        <f>IF($N$312="základní",$J$312,0)</f>
        <v>0</v>
      </c>
      <c r="BF312" s="57">
        <f>IF($N$312="snížená",$J$312,0)</f>
        <v>0</v>
      </c>
      <c r="BG312" s="57">
        <f>IF($N$312="zákl. přenesená",$J$312,0)</f>
        <v>0</v>
      </c>
      <c r="BH312" s="57">
        <f>IF($N$312="sníž. přenesená",$J$312,0)</f>
        <v>0</v>
      </c>
      <c r="BI312" s="57">
        <f>IF($N$312="nulová",$J$312,0)</f>
        <v>0</v>
      </c>
      <c r="BJ312" s="37" t="s">
        <v>22</v>
      </c>
      <c r="BK312" s="57">
        <f>ROUND($I$312*$H$312,2)</f>
        <v>0</v>
      </c>
      <c r="BL312" s="37" t="s">
        <v>137</v>
      </c>
      <c r="BM312" s="37" t="s">
        <v>543</v>
      </c>
    </row>
    <row r="313" spans="1:47" s="6" customFormat="1" ht="25.15" customHeight="1">
      <c r="A313" s="186"/>
      <c r="B313" s="243"/>
      <c r="C313" s="186"/>
      <c r="D313" s="300" t="s">
        <v>139</v>
      </c>
      <c r="E313" s="186"/>
      <c r="F313" s="301" t="s">
        <v>544</v>
      </c>
      <c r="G313" s="186"/>
      <c r="H313" s="186"/>
      <c r="I313" s="314"/>
      <c r="J313" s="186"/>
      <c r="K313" s="186"/>
      <c r="L313" s="36"/>
      <c r="M313" s="58"/>
      <c r="T313" s="59"/>
      <c r="AT313" s="6" t="s">
        <v>139</v>
      </c>
      <c r="AU313" s="6" t="s">
        <v>80</v>
      </c>
    </row>
    <row r="314" spans="1:63" s="46" customFormat="1" ht="30.6" customHeight="1">
      <c r="A314" s="287"/>
      <c r="B314" s="288"/>
      <c r="C314" s="287"/>
      <c r="D314" s="289" t="s">
        <v>71</v>
      </c>
      <c r="E314" s="292" t="s">
        <v>545</v>
      </c>
      <c r="F314" s="292" t="s">
        <v>546</v>
      </c>
      <c r="G314" s="287"/>
      <c r="H314" s="287"/>
      <c r="I314" s="316"/>
      <c r="J314" s="293">
        <f>$BK$314</f>
        <v>0</v>
      </c>
      <c r="K314" s="287"/>
      <c r="L314" s="47"/>
      <c r="M314" s="49"/>
      <c r="P314" s="50">
        <f>SUM($P$315:$P$317)</f>
        <v>0</v>
      </c>
      <c r="R314" s="50">
        <f>SUM($R$315:$R$317)</f>
        <v>0.006567750000000001</v>
      </c>
      <c r="T314" s="51">
        <f>SUM($T$315:$T$317)</f>
        <v>0</v>
      </c>
      <c r="AR314" s="48" t="s">
        <v>80</v>
      </c>
      <c r="AT314" s="48" t="s">
        <v>71</v>
      </c>
      <c r="AU314" s="48" t="s">
        <v>22</v>
      </c>
      <c r="AY314" s="48" t="s">
        <v>130</v>
      </c>
      <c r="BK314" s="52">
        <f>SUM($BK$315:$BK$317)</f>
        <v>0</v>
      </c>
    </row>
    <row r="315" spans="1:65" s="6" customFormat="1" ht="13.9" customHeight="1">
      <c r="A315" s="186"/>
      <c r="B315" s="243"/>
      <c r="C315" s="294" t="s">
        <v>547</v>
      </c>
      <c r="D315" s="294" t="s">
        <v>132</v>
      </c>
      <c r="E315" s="295" t="s">
        <v>548</v>
      </c>
      <c r="F315" s="296" t="s">
        <v>549</v>
      </c>
      <c r="G315" s="297" t="s">
        <v>224</v>
      </c>
      <c r="H315" s="298">
        <v>10.425</v>
      </c>
      <c r="I315" s="313"/>
      <c r="J315" s="299">
        <f>ROUND($I$315*$H$315,2)</f>
        <v>0</v>
      </c>
      <c r="K315" s="296"/>
      <c r="L315" s="36"/>
      <c r="M315" s="53"/>
      <c r="N315" s="54" t="s">
        <v>43</v>
      </c>
      <c r="Q315" s="55">
        <v>0.00063</v>
      </c>
      <c r="R315" s="55">
        <f>$Q$315*$H$315</f>
        <v>0.006567750000000001</v>
      </c>
      <c r="S315" s="55">
        <v>0</v>
      </c>
      <c r="T315" s="56">
        <f>$S$315*$H$315</f>
        <v>0</v>
      </c>
      <c r="AR315" s="37" t="s">
        <v>221</v>
      </c>
      <c r="AT315" s="37" t="s">
        <v>132</v>
      </c>
      <c r="AU315" s="37" t="s">
        <v>80</v>
      </c>
      <c r="AY315" s="6" t="s">
        <v>130</v>
      </c>
      <c r="BE315" s="57">
        <f>IF($N$315="základní",$J$315,0)</f>
        <v>0</v>
      </c>
      <c r="BF315" s="57">
        <f>IF($N$315="snížená",$J$315,0)</f>
        <v>0</v>
      </c>
      <c r="BG315" s="57">
        <f>IF($N$315="zákl. přenesená",$J$315,0)</f>
        <v>0</v>
      </c>
      <c r="BH315" s="57">
        <f>IF($N$315="sníž. přenesená",$J$315,0)</f>
        <v>0</v>
      </c>
      <c r="BI315" s="57">
        <f>IF($N$315="nulová",$J$315,0)</f>
        <v>0</v>
      </c>
      <c r="BJ315" s="37" t="s">
        <v>22</v>
      </c>
      <c r="BK315" s="57">
        <f>ROUND($I$315*$H$315,2)</f>
        <v>0</v>
      </c>
      <c r="BL315" s="37" t="s">
        <v>221</v>
      </c>
      <c r="BM315" s="37" t="s">
        <v>550</v>
      </c>
    </row>
    <row r="316" spans="1:47" s="6" customFormat="1" ht="25.15" customHeight="1">
      <c r="A316" s="186"/>
      <c r="B316" s="243"/>
      <c r="C316" s="186"/>
      <c r="D316" s="300" t="s">
        <v>139</v>
      </c>
      <c r="E316" s="186"/>
      <c r="F316" s="301" t="s">
        <v>551</v>
      </c>
      <c r="G316" s="186"/>
      <c r="H316" s="186"/>
      <c r="I316" s="314"/>
      <c r="J316" s="186"/>
      <c r="K316" s="186"/>
      <c r="L316" s="36"/>
      <c r="M316" s="58"/>
      <c r="T316" s="59"/>
      <c r="AT316" s="6" t="s">
        <v>139</v>
      </c>
      <c r="AU316" s="6" t="s">
        <v>80</v>
      </c>
    </row>
    <row r="317" spans="1:51" s="6" customFormat="1" ht="13.9" customHeight="1">
      <c r="A317" s="186"/>
      <c r="B317" s="302"/>
      <c r="C317" s="186"/>
      <c r="D317" s="303" t="s">
        <v>151</v>
      </c>
      <c r="E317" s="304"/>
      <c r="F317" s="305" t="s">
        <v>552</v>
      </c>
      <c r="G317" s="186"/>
      <c r="H317" s="306">
        <v>10.425</v>
      </c>
      <c r="I317" s="314"/>
      <c r="J317" s="186"/>
      <c r="K317" s="186"/>
      <c r="L317" s="60"/>
      <c r="M317" s="67"/>
      <c r="N317" s="68"/>
      <c r="O317" s="68"/>
      <c r="P317" s="68"/>
      <c r="Q317" s="68"/>
      <c r="R317" s="68"/>
      <c r="S317" s="68"/>
      <c r="T317" s="69"/>
      <c r="AT317" s="61" t="s">
        <v>151</v>
      </c>
      <c r="AU317" s="61" t="s">
        <v>80</v>
      </c>
      <c r="AV317" s="61" t="s">
        <v>80</v>
      </c>
      <c r="AW317" s="61" t="s">
        <v>98</v>
      </c>
      <c r="AX317" s="61" t="s">
        <v>72</v>
      </c>
      <c r="AY317" s="61" t="s">
        <v>130</v>
      </c>
    </row>
    <row r="318" spans="1:12" s="6" customFormat="1" ht="7.9" customHeight="1">
      <c r="A318" s="186"/>
      <c r="B318" s="262"/>
      <c r="C318" s="263"/>
      <c r="D318" s="263"/>
      <c r="E318" s="263"/>
      <c r="F318" s="263"/>
      <c r="G318" s="263"/>
      <c r="H318" s="263"/>
      <c r="I318" s="317"/>
      <c r="J318" s="263"/>
      <c r="K318" s="263"/>
      <c r="L318" s="36"/>
    </row>
    <row r="319" s="2" customFormat="1" ht="12.6" customHeight="1"/>
  </sheetData>
  <sheetProtection password="A6CF" sheet="1" objects="1" scenarios="1" selectLockedCells="1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8"/>
  <sheetViews>
    <sheetView showGridLines="0" workbookViewId="0" topLeftCell="A1">
      <pane ySplit="1" topLeftCell="A78" activePane="bottomLeft" state="frozen"/>
      <selection pane="bottomLeft" activeCell="I91" sqref="I9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9" customHeight="1">
      <c r="A1" s="5"/>
      <c r="B1" s="72"/>
      <c r="C1" s="72"/>
      <c r="D1" s="71" t="s">
        <v>1</v>
      </c>
      <c r="E1" s="72"/>
      <c r="F1" s="73" t="s">
        <v>743</v>
      </c>
      <c r="G1" s="161" t="s">
        <v>744</v>
      </c>
      <c r="H1" s="161"/>
      <c r="I1" s="72"/>
      <c r="J1" s="73" t="s">
        <v>745</v>
      </c>
      <c r="K1" s="71" t="s">
        <v>90</v>
      </c>
      <c r="L1" s="73" t="s">
        <v>746</v>
      </c>
      <c r="M1" s="73"/>
      <c r="N1" s="73"/>
      <c r="O1" s="73"/>
      <c r="P1" s="73"/>
      <c r="Q1" s="73"/>
      <c r="R1" s="73"/>
      <c r="S1" s="73"/>
      <c r="T1" s="73"/>
      <c r="U1" s="70"/>
      <c r="V1" s="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6" s="2" customFormat="1" ht="37.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0" t="s">
        <v>6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2" t="s">
        <v>83</v>
      </c>
    </row>
    <row r="3" spans="1:46" s="2" customFormat="1" ht="7.9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/>
      <c r="AT3" s="2" t="s">
        <v>80</v>
      </c>
    </row>
    <row r="4" spans="1:46" s="2" customFormat="1" ht="37.9" customHeight="1">
      <c r="A4" s="170"/>
      <c r="B4" s="174"/>
      <c r="C4" s="170"/>
      <c r="D4" s="175" t="s">
        <v>91</v>
      </c>
      <c r="E4" s="170"/>
      <c r="F4" s="170"/>
      <c r="G4" s="170"/>
      <c r="H4" s="170"/>
      <c r="I4" s="170"/>
      <c r="J4" s="170"/>
      <c r="K4" s="176"/>
      <c r="M4" s="7" t="s">
        <v>11</v>
      </c>
      <c r="AT4" s="2" t="s">
        <v>4</v>
      </c>
    </row>
    <row r="5" spans="1:11" s="2" customFormat="1" ht="7.9" customHeight="1">
      <c r="A5" s="170"/>
      <c r="B5" s="174"/>
      <c r="C5" s="170"/>
      <c r="D5" s="170"/>
      <c r="E5" s="170"/>
      <c r="F5" s="170"/>
      <c r="G5" s="170"/>
      <c r="H5" s="170"/>
      <c r="I5" s="170"/>
      <c r="J5" s="170"/>
      <c r="K5" s="176"/>
    </row>
    <row r="6" spans="1:11" s="2" customFormat="1" ht="13.9" customHeight="1">
      <c r="A6" s="170"/>
      <c r="B6" s="174"/>
      <c r="C6" s="170"/>
      <c r="D6" s="182" t="s">
        <v>17</v>
      </c>
      <c r="E6" s="170"/>
      <c r="F6" s="170"/>
      <c r="G6" s="170"/>
      <c r="H6" s="170"/>
      <c r="I6" s="170"/>
      <c r="J6" s="170"/>
      <c r="K6" s="176"/>
    </row>
    <row r="7" spans="1:11" s="2" customFormat="1" ht="13.9" customHeight="1">
      <c r="A7" s="170"/>
      <c r="B7" s="174"/>
      <c r="C7" s="170"/>
      <c r="D7" s="170"/>
      <c r="E7" s="242" t="str">
        <f>'Rekapitulace stavby'!$K$6</f>
        <v>Vodní nádrže Na cvičáku</v>
      </c>
      <c r="F7" s="179"/>
      <c r="G7" s="179"/>
      <c r="H7" s="179"/>
      <c r="I7" s="170"/>
      <c r="J7" s="170"/>
      <c r="K7" s="176"/>
    </row>
    <row r="8" spans="1:11" s="6" customFormat="1" ht="13.9" customHeight="1">
      <c r="A8" s="186"/>
      <c r="B8" s="243"/>
      <c r="C8" s="186"/>
      <c r="D8" s="182" t="s">
        <v>92</v>
      </c>
      <c r="E8" s="186"/>
      <c r="F8" s="186"/>
      <c r="G8" s="186"/>
      <c r="H8" s="186"/>
      <c r="I8" s="186"/>
      <c r="J8" s="186"/>
      <c r="K8" s="244"/>
    </row>
    <row r="9" spans="1:11" s="6" customFormat="1" ht="37.9" customHeight="1">
      <c r="A9" s="186"/>
      <c r="B9" s="243"/>
      <c r="C9" s="186"/>
      <c r="D9" s="186"/>
      <c r="E9" s="218" t="s">
        <v>553</v>
      </c>
      <c r="F9" s="194"/>
      <c r="G9" s="194"/>
      <c r="H9" s="194"/>
      <c r="I9" s="186"/>
      <c r="J9" s="186"/>
      <c r="K9" s="244"/>
    </row>
    <row r="10" spans="1:11" s="6" customFormat="1" ht="12.6" customHeight="1">
      <c r="A10" s="186"/>
      <c r="B10" s="243"/>
      <c r="C10" s="186"/>
      <c r="D10" s="186"/>
      <c r="E10" s="186"/>
      <c r="F10" s="186"/>
      <c r="G10" s="186"/>
      <c r="H10" s="186"/>
      <c r="I10" s="186"/>
      <c r="J10" s="186"/>
      <c r="K10" s="244"/>
    </row>
    <row r="11" spans="1:11" s="6" customFormat="1" ht="15" customHeight="1">
      <c r="A11" s="186"/>
      <c r="B11" s="243"/>
      <c r="C11" s="186"/>
      <c r="D11" s="182" t="s">
        <v>20</v>
      </c>
      <c r="E11" s="186"/>
      <c r="F11" s="183"/>
      <c r="G11" s="186"/>
      <c r="H11" s="186"/>
      <c r="I11" s="182" t="s">
        <v>21</v>
      </c>
      <c r="J11" s="183"/>
      <c r="K11" s="244"/>
    </row>
    <row r="12" spans="1:11" s="6" customFormat="1" ht="15" customHeight="1">
      <c r="A12" s="186"/>
      <c r="B12" s="243"/>
      <c r="C12" s="186"/>
      <c r="D12" s="182" t="s">
        <v>23</v>
      </c>
      <c r="E12" s="186"/>
      <c r="F12" s="183" t="s">
        <v>24</v>
      </c>
      <c r="G12" s="186"/>
      <c r="H12" s="186"/>
      <c r="I12" s="182" t="s">
        <v>25</v>
      </c>
      <c r="J12" s="245">
        <f>'Rekapitulace stavby'!$AN$8</f>
        <v>42480</v>
      </c>
      <c r="K12" s="244"/>
    </row>
    <row r="13" spans="1:11" s="6" customFormat="1" ht="11.45" customHeight="1">
      <c r="A13" s="186"/>
      <c r="B13" s="243"/>
      <c r="C13" s="186"/>
      <c r="D13" s="186"/>
      <c r="E13" s="186"/>
      <c r="F13" s="186"/>
      <c r="G13" s="186"/>
      <c r="H13" s="186"/>
      <c r="I13" s="186"/>
      <c r="J13" s="186"/>
      <c r="K13" s="244"/>
    </row>
    <row r="14" spans="1:11" s="6" customFormat="1" ht="15" customHeight="1">
      <c r="A14" s="186"/>
      <c r="B14" s="243"/>
      <c r="C14" s="186"/>
      <c r="D14" s="182" t="s">
        <v>28</v>
      </c>
      <c r="E14" s="186"/>
      <c r="F14" s="186"/>
      <c r="G14" s="186"/>
      <c r="H14" s="186"/>
      <c r="I14" s="182" t="s">
        <v>29</v>
      </c>
      <c r="J14" s="183"/>
      <c r="K14" s="244"/>
    </row>
    <row r="15" spans="1:11" s="6" customFormat="1" ht="18.6" customHeight="1">
      <c r="A15" s="186"/>
      <c r="B15" s="243"/>
      <c r="C15" s="186"/>
      <c r="D15" s="186"/>
      <c r="E15" s="183" t="s">
        <v>30</v>
      </c>
      <c r="F15" s="186"/>
      <c r="G15" s="186"/>
      <c r="H15" s="186"/>
      <c r="I15" s="182" t="s">
        <v>31</v>
      </c>
      <c r="J15" s="183"/>
      <c r="K15" s="244"/>
    </row>
    <row r="16" spans="1:11" s="6" customFormat="1" ht="7.9" customHeight="1">
      <c r="A16" s="186"/>
      <c r="B16" s="243"/>
      <c r="C16" s="186"/>
      <c r="D16" s="186"/>
      <c r="E16" s="186"/>
      <c r="F16" s="186"/>
      <c r="G16" s="186"/>
      <c r="H16" s="186"/>
      <c r="I16" s="186"/>
      <c r="J16" s="186"/>
      <c r="K16" s="244"/>
    </row>
    <row r="17" spans="1:11" s="6" customFormat="1" ht="15" customHeight="1">
      <c r="A17" s="186"/>
      <c r="B17" s="243"/>
      <c r="C17" s="186"/>
      <c r="D17" s="182" t="s">
        <v>32</v>
      </c>
      <c r="E17" s="186"/>
      <c r="F17" s="186"/>
      <c r="G17" s="186"/>
      <c r="H17" s="186"/>
      <c r="I17" s="182" t="s">
        <v>29</v>
      </c>
      <c r="J17" s="183" t="str">
        <f>IF('Rekapitulace stavby'!$AN$13="Vyplň údaj","",IF('Rekapitulace stavby'!$AN$13="","",'Rekapitulace stavby'!$AN$13))</f>
        <v/>
      </c>
      <c r="K17" s="244"/>
    </row>
    <row r="18" spans="1:11" s="6" customFormat="1" ht="18.6" customHeight="1">
      <c r="A18" s="186"/>
      <c r="B18" s="243"/>
      <c r="C18" s="186"/>
      <c r="D18" s="186"/>
      <c r="E18" s="183" t="str">
        <f>IF('Rekapitulace stavby'!$E$14="Vyplň údaj","",IF('Rekapitulace stavby'!$E$14="","",'Rekapitulace stavby'!$E$14))</f>
        <v/>
      </c>
      <c r="F18" s="186"/>
      <c r="G18" s="186"/>
      <c r="H18" s="186"/>
      <c r="I18" s="182" t="s">
        <v>31</v>
      </c>
      <c r="J18" s="183" t="str">
        <f>IF('Rekapitulace stavby'!$AN$14="Vyplň údaj","",IF('Rekapitulace stavby'!$AN$14="","",'Rekapitulace stavby'!$AN$14))</f>
        <v/>
      </c>
      <c r="K18" s="244"/>
    </row>
    <row r="19" spans="1:11" s="6" customFormat="1" ht="7.9" customHeight="1">
      <c r="A19" s="186"/>
      <c r="B19" s="243"/>
      <c r="C19" s="186"/>
      <c r="D19" s="186"/>
      <c r="E19" s="186"/>
      <c r="F19" s="186"/>
      <c r="G19" s="186"/>
      <c r="H19" s="186"/>
      <c r="I19" s="186"/>
      <c r="J19" s="186"/>
      <c r="K19" s="244"/>
    </row>
    <row r="20" spans="1:11" s="6" customFormat="1" ht="15" customHeight="1">
      <c r="A20" s="186"/>
      <c r="B20" s="243"/>
      <c r="C20" s="186"/>
      <c r="D20" s="182" t="s">
        <v>34</v>
      </c>
      <c r="E20" s="186"/>
      <c r="F20" s="186"/>
      <c r="G20" s="186"/>
      <c r="H20" s="186"/>
      <c r="I20" s="182" t="s">
        <v>29</v>
      </c>
      <c r="J20" s="183"/>
      <c r="K20" s="244"/>
    </row>
    <row r="21" spans="1:11" s="6" customFormat="1" ht="18.6" customHeight="1">
      <c r="A21" s="186"/>
      <c r="B21" s="243"/>
      <c r="C21" s="186"/>
      <c r="D21" s="186"/>
      <c r="E21" s="183" t="s">
        <v>35</v>
      </c>
      <c r="F21" s="186"/>
      <c r="G21" s="186"/>
      <c r="H21" s="186"/>
      <c r="I21" s="182" t="s">
        <v>31</v>
      </c>
      <c r="J21" s="183"/>
      <c r="K21" s="244"/>
    </row>
    <row r="22" spans="1:11" s="6" customFormat="1" ht="7.9" customHeight="1">
      <c r="A22" s="186"/>
      <c r="B22" s="243"/>
      <c r="C22" s="186"/>
      <c r="D22" s="186"/>
      <c r="E22" s="186"/>
      <c r="F22" s="186"/>
      <c r="G22" s="186"/>
      <c r="H22" s="186"/>
      <c r="I22" s="186"/>
      <c r="J22" s="186"/>
      <c r="K22" s="244"/>
    </row>
    <row r="23" spans="1:11" s="6" customFormat="1" ht="15" customHeight="1">
      <c r="A23" s="186"/>
      <c r="B23" s="243"/>
      <c r="C23" s="186"/>
      <c r="D23" s="182" t="s">
        <v>37</v>
      </c>
      <c r="E23" s="186"/>
      <c r="F23" s="186"/>
      <c r="G23" s="186"/>
      <c r="H23" s="186"/>
      <c r="I23" s="186"/>
      <c r="J23" s="186"/>
      <c r="K23" s="244"/>
    </row>
    <row r="24" spans="1:11" s="37" customFormat="1" ht="13.9" customHeight="1">
      <c r="A24" s="246"/>
      <c r="B24" s="247"/>
      <c r="C24" s="246"/>
      <c r="D24" s="246"/>
      <c r="E24" s="184"/>
      <c r="F24" s="248"/>
      <c r="G24" s="248"/>
      <c r="H24" s="248"/>
      <c r="I24" s="246"/>
      <c r="J24" s="246"/>
      <c r="K24" s="249"/>
    </row>
    <row r="25" spans="1:11" s="6" customFormat="1" ht="7.9" customHeight="1">
      <c r="A25" s="186"/>
      <c r="B25" s="243"/>
      <c r="C25" s="186"/>
      <c r="D25" s="186"/>
      <c r="E25" s="186"/>
      <c r="F25" s="186"/>
      <c r="G25" s="186"/>
      <c r="H25" s="186"/>
      <c r="I25" s="186"/>
      <c r="J25" s="186"/>
      <c r="K25" s="244"/>
    </row>
    <row r="26" spans="1:11" s="6" customFormat="1" ht="7.9" customHeight="1">
      <c r="A26" s="186"/>
      <c r="B26" s="243"/>
      <c r="C26" s="186"/>
      <c r="D26" s="250"/>
      <c r="E26" s="250"/>
      <c r="F26" s="250"/>
      <c r="G26" s="250"/>
      <c r="H26" s="250"/>
      <c r="I26" s="250"/>
      <c r="J26" s="250"/>
      <c r="K26" s="251"/>
    </row>
    <row r="27" spans="1:11" s="6" customFormat="1" ht="26.45" customHeight="1">
      <c r="A27" s="186"/>
      <c r="B27" s="243"/>
      <c r="C27" s="186"/>
      <c r="D27" s="252" t="s">
        <v>38</v>
      </c>
      <c r="E27" s="186"/>
      <c r="F27" s="186"/>
      <c r="G27" s="186"/>
      <c r="H27" s="186"/>
      <c r="I27" s="186"/>
      <c r="J27" s="253">
        <f>ROUND($J$88,2)</f>
        <v>0</v>
      </c>
      <c r="K27" s="244"/>
    </row>
    <row r="28" spans="1:11" s="6" customFormat="1" ht="7.9" customHeight="1">
      <c r="A28" s="186"/>
      <c r="B28" s="243"/>
      <c r="C28" s="186"/>
      <c r="D28" s="250"/>
      <c r="E28" s="250"/>
      <c r="F28" s="250"/>
      <c r="G28" s="250"/>
      <c r="H28" s="250"/>
      <c r="I28" s="250"/>
      <c r="J28" s="250"/>
      <c r="K28" s="251"/>
    </row>
    <row r="29" spans="1:11" s="6" customFormat="1" ht="15" customHeight="1">
      <c r="A29" s="186"/>
      <c r="B29" s="243"/>
      <c r="C29" s="186"/>
      <c r="D29" s="186"/>
      <c r="E29" s="186"/>
      <c r="F29" s="254" t="s">
        <v>40</v>
      </c>
      <c r="G29" s="186"/>
      <c r="H29" s="186"/>
      <c r="I29" s="254" t="s">
        <v>39</v>
      </c>
      <c r="J29" s="254" t="s">
        <v>41</v>
      </c>
      <c r="K29" s="244"/>
    </row>
    <row r="30" spans="1:11" s="6" customFormat="1" ht="15" customHeight="1">
      <c r="A30" s="186"/>
      <c r="B30" s="243"/>
      <c r="C30" s="186"/>
      <c r="D30" s="196" t="s">
        <v>42</v>
      </c>
      <c r="E30" s="196" t="s">
        <v>43</v>
      </c>
      <c r="F30" s="255">
        <f>ROUND(SUM($BE$88:$BE$287),2)</f>
        <v>0</v>
      </c>
      <c r="G30" s="186"/>
      <c r="H30" s="186"/>
      <c r="I30" s="256">
        <v>0.21</v>
      </c>
      <c r="J30" s="255">
        <f>ROUND(SUM($BE$88:$BE$287)*$I$30,2)</f>
        <v>0</v>
      </c>
      <c r="K30" s="244"/>
    </row>
    <row r="31" spans="1:11" s="6" customFormat="1" ht="15" customHeight="1">
      <c r="A31" s="186"/>
      <c r="B31" s="243"/>
      <c r="C31" s="186"/>
      <c r="D31" s="186"/>
      <c r="E31" s="196" t="s">
        <v>44</v>
      </c>
      <c r="F31" s="255">
        <f>ROUND(SUM($BF$88:$BF$287),2)</f>
        <v>0</v>
      </c>
      <c r="G31" s="186"/>
      <c r="H31" s="186"/>
      <c r="I31" s="256">
        <v>0.15</v>
      </c>
      <c r="J31" s="255">
        <f>ROUND(SUM($BF$88:$BF$287)*$I$31,2)</f>
        <v>0</v>
      </c>
      <c r="K31" s="244"/>
    </row>
    <row r="32" spans="1:11" s="6" customFormat="1" ht="15" customHeight="1" hidden="1">
      <c r="A32" s="186"/>
      <c r="B32" s="243"/>
      <c r="C32" s="186"/>
      <c r="D32" s="186"/>
      <c r="E32" s="196" t="s">
        <v>45</v>
      </c>
      <c r="F32" s="255">
        <f>ROUND(SUM($BG$88:$BG$287),2)</f>
        <v>0</v>
      </c>
      <c r="G32" s="186"/>
      <c r="H32" s="186"/>
      <c r="I32" s="256">
        <v>0.21</v>
      </c>
      <c r="J32" s="255">
        <v>0</v>
      </c>
      <c r="K32" s="244"/>
    </row>
    <row r="33" spans="1:11" s="6" customFormat="1" ht="15" customHeight="1" hidden="1">
      <c r="A33" s="186"/>
      <c r="B33" s="243"/>
      <c r="C33" s="186"/>
      <c r="D33" s="186"/>
      <c r="E33" s="196" t="s">
        <v>46</v>
      </c>
      <c r="F33" s="255">
        <f>ROUND(SUM($BH$88:$BH$287),2)</f>
        <v>0</v>
      </c>
      <c r="G33" s="186"/>
      <c r="H33" s="186"/>
      <c r="I33" s="256">
        <v>0.15</v>
      </c>
      <c r="J33" s="255">
        <v>0</v>
      </c>
      <c r="K33" s="244"/>
    </row>
    <row r="34" spans="1:11" s="6" customFormat="1" ht="15" customHeight="1" hidden="1">
      <c r="A34" s="186"/>
      <c r="B34" s="243"/>
      <c r="C34" s="186"/>
      <c r="D34" s="186"/>
      <c r="E34" s="196" t="s">
        <v>47</v>
      </c>
      <c r="F34" s="255">
        <f>ROUND(SUM($BI$88:$BI$287),2)</f>
        <v>0</v>
      </c>
      <c r="G34" s="186"/>
      <c r="H34" s="186"/>
      <c r="I34" s="256">
        <v>0</v>
      </c>
      <c r="J34" s="255">
        <v>0</v>
      </c>
      <c r="K34" s="244"/>
    </row>
    <row r="35" spans="1:11" s="6" customFormat="1" ht="7.9" customHeight="1">
      <c r="A35" s="186"/>
      <c r="B35" s="243"/>
      <c r="C35" s="186"/>
      <c r="D35" s="186"/>
      <c r="E35" s="186"/>
      <c r="F35" s="186"/>
      <c r="G35" s="186"/>
      <c r="H35" s="186"/>
      <c r="I35" s="186"/>
      <c r="J35" s="186"/>
      <c r="K35" s="244"/>
    </row>
    <row r="36" spans="1:11" s="6" customFormat="1" ht="26.45" customHeight="1">
      <c r="A36" s="186"/>
      <c r="B36" s="243"/>
      <c r="C36" s="257"/>
      <c r="D36" s="202" t="s">
        <v>48</v>
      </c>
      <c r="E36" s="258"/>
      <c r="F36" s="258"/>
      <c r="G36" s="259" t="s">
        <v>49</v>
      </c>
      <c r="H36" s="204" t="s">
        <v>50</v>
      </c>
      <c r="I36" s="258"/>
      <c r="J36" s="260">
        <f>ROUND(SUM($J$27:$J$34),2)</f>
        <v>0</v>
      </c>
      <c r="K36" s="261"/>
    </row>
    <row r="37" spans="1:11" s="6" customFormat="1" ht="15" customHeight="1">
      <c r="A37" s="186"/>
      <c r="B37" s="262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ht="12.6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2.6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2.6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s="6" customFormat="1" ht="7.9" customHeight="1">
      <c r="A41" s="186"/>
      <c r="B41" s="265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s="6" customFormat="1" ht="37.9" customHeight="1">
      <c r="A42" s="186"/>
      <c r="B42" s="243"/>
      <c r="C42" s="175" t="s">
        <v>94</v>
      </c>
      <c r="D42" s="186"/>
      <c r="E42" s="186"/>
      <c r="F42" s="186"/>
      <c r="G42" s="186"/>
      <c r="H42" s="186"/>
      <c r="I42" s="186"/>
      <c r="J42" s="186"/>
      <c r="K42" s="244"/>
    </row>
    <row r="43" spans="1:11" s="6" customFormat="1" ht="7.9" customHeight="1">
      <c r="A43" s="186"/>
      <c r="B43" s="243"/>
      <c r="C43" s="186"/>
      <c r="D43" s="186"/>
      <c r="E43" s="186"/>
      <c r="F43" s="186"/>
      <c r="G43" s="186"/>
      <c r="H43" s="186"/>
      <c r="I43" s="186"/>
      <c r="J43" s="186"/>
      <c r="K43" s="244"/>
    </row>
    <row r="44" spans="1:11" s="6" customFormat="1" ht="15" customHeight="1">
      <c r="A44" s="186"/>
      <c r="B44" s="243"/>
      <c r="C44" s="182" t="s">
        <v>17</v>
      </c>
      <c r="D44" s="186"/>
      <c r="E44" s="186"/>
      <c r="F44" s="186"/>
      <c r="G44" s="186"/>
      <c r="H44" s="186"/>
      <c r="I44" s="186"/>
      <c r="J44" s="186"/>
      <c r="K44" s="244"/>
    </row>
    <row r="45" spans="1:11" s="6" customFormat="1" ht="14.45" customHeight="1">
      <c r="A45" s="186"/>
      <c r="B45" s="243"/>
      <c r="C45" s="186"/>
      <c r="D45" s="186"/>
      <c r="E45" s="242" t="str">
        <f>$E$7</f>
        <v>Vodní nádrže Na cvičáku</v>
      </c>
      <c r="F45" s="194"/>
      <c r="G45" s="194"/>
      <c r="H45" s="194"/>
      <c r="I45" s="186"/>
      <c r="J45" s="186"/>
      <c r="K45" s="244"/>
    </row>
    <row r="46" spans="1:11" s="6" customFormat="1" ht="15" customHeight="1">
      <c r="A46" s="186"/>
      <c r="B46" s="243"/>
      <c r="C46" s="182" t="s">
        <v>92</v>
      </c>
      <c r="D46" s="186"/>
      <c r="E46" s="186"/>
      <c r="F46" s="186"/>
      <c r="G46" s="186"/>
      <c r="H46" s="186"/>
      <c r="I46" s="186"/>
      <c r="J46" s="186"/>
      <c r="K46" s="244"/>
    </row>
    <row r="47" spans="1:11" s="6" customFormat="1" ht="18" customHeight="1">
      <c r="A47" s="186"/>
      <c r="B47" s="243"/>
      <c r="C47" s="186"/>
      <c r="D47" s="186"/>
      <c r="E47" s="218" t="str">
        <f>$E$9</f>
        <v>SO 02 - VN 1</v>
      </c>
      <c r="F47" s="194"/>
      <c r="G47" s="194"/>
      <c r="H47" s="194"/>
      <c r="I47" s="186"/>
      <c r="J47" s="186"/>
      <c r="K47" s="244"/>
    </row>
    <row r="48" spans="1:11" s="6" customFormat="1" ht="7.9" customHeight="1">
      <c r="A48" s="186"/>
      <c r="B48" s="243"/>
      <c r="C48" s="186"/>
      <c r="D48" s="186"/>
      <c r="E48" s="186"/>
      <c r="F48" s="186"/>
      <c r="G48" s="186"/>
      <c r="H48" s="186"/>
      <c r="I48" s="186"/>
      <c r="J48" s="186"/>
      <c r="K48" s="244"/>
    </row>
    <row r="49" spans="1:11" s="6" customFormat="1" ht="18.6" customHeight="1">
      <c r="A49" s="186"/>
      <c r="B49" s="243"/>
      <c r="C49" s="182" t="s">
        <v>23</v>
      </c>
      <c r="D49" s="186"/>
      <c r="E49" s="186"/>
      <c r="F49" s="183" t="str">
        <f>$F$12</f>
        <v>Domažlice</v>
      </c>
      <c r="G49" s="186"/>
      <c r="H49" s="186"/>
      <c r="I49" s="182" t="s">
        <v>25</v>
      </c>
      <c r="J49" s="245">
        <f>IF($J$12="","",$J$12)</f>
        <v>42480</v>
      </c>
      <c r="K49" s="244"/>
    </row>
    <row r="50" spans="1:11" s="6" customFormat="1" ht="7.9" customHeight="1">
      <c r="A50" s="186"/>
      <c r="B50" s="243"/>
      <c r="C50" s="186"/>
      <c r="D50" s="186"/>
      <c r="E50" s="186"/>
      <c r="F50" s="186"/>
      <c r="G50" s="186"/>
      <c r="H50" s="186"/>
      <c r="I50" s="186"/>
      <c r="J50" s="186"/>
      <c r="K50" s="244"/>
    </row>
    <row r="51" spans="1:11" s="6" customFormat="1" ht="13.9" customHeight="1">
      <c r="A51" s="186"/>
      <c r="B51" s="243"/>
      <c r="C51" s="182" t="s">
        <v>28</v>
      </c>
      <c r="D51" s="186"/>
      <c r="E51" s="186"/>
      <c r="F51" s="183" t="str">
        <f>$E$15</f>
        <v>Město Domažlice</v>
      </c>
      <c r="G51" s="186"/>
      <c r="H51" s="186"/>
      <c r="I51" s="182" t="s">
        <v>34</v>
      </c>
      <c r="J51" s="183" t="str">
        <f>$E$21</f>
        <v>Ing.Antonín Kavan</v>
      </c>
      <c r="K51" s="244"/>
    </row>
    <row r="52" spans="1:11" s="6" customFormat="1" ht="15" customHeight="1">
      <c r="A52" s="186"/>
      <c r="B52" s="243"/>
      <c r="C52" s="182" t="s">
        <v>32</v>
      </c>
      <c r="D52" s="186"/>
      <c r="E52" s="186"/>
      <c r="F52" s="183" t="str">
        <f>IF($E$18="","",$E$18)</f>
        <v/>
      </c>
      <c r="G52" s="186"/>
      <c r="H52" s="186"/>
      <c r="I52" s="186"/>
      <c r="J52" s="186"/>
      <c r="K52" s="244"/>
    </row>
    <row r="53" spans="1:11" s="6" customFormat="1" ht="11.45" customHeight="1">
      <c r="A53" s="186"/>
      <c r="B53" s="243"/>
      <c r="C53" s="186"/>
      <c r="D53" s="186"/>
      <c r="E53" s="186"/>
      <c r="F53" s="186"/>
      <c r="G53" s="186"/>
      <c r="H53" s="186"/>
      <c r="I53" s="186"/>
      <c r="J53" s="186"/>
      <c r="K53" s="244"/>
    </row>
    <row r="54" spans="1:11" s="6" customFormat="1" ht="30" customHeight="1">
      <c r="A54" s="186"/>
      <c r="B54" s="243"/>
      <c r="C54" s="268" t="s">
        <v>95</v>
      </c>
      <c r="D54" s="257"/>
      <c r="E54" s="257"/>
      <c r="F54" s="257"/>
      <c r="G54" s="257"/>
      <c r="H54" s="257"/>
      <c r="I54" s="257"/>
      <c r="J54" s="269" t="s">
        <v>96</v>
      </c>
      <c r="K54" s="270"/>
    </row>
    <row r="55" spans="1:11" s="6" customFormat="1" ht="11.45" customHeight="1">
      <c r="A55" s="186"/>
      <c r="B55" s="243"/>
      <c r="C55" s="186"/>
      <c r="D55" s="186"/>
      <c r="E55" s="186"/>
      <c r="F55" s="186"/>
      <c r="G55" s="186"/>
      <c r="H55" s="186"/>
      <c r="I55" s="186"/>
      <c r="J55" s="186"/>
      <c r="K55" s="244"/>
    </row>
    <row r="56" spans="1:47" s="6" customFormat="1" ht="30" customHeight="1">
      <c r="A56" s="186"/>
      <c r="B56" s="243"/>
      <c r="C56" s="225" t="s">
        <v>97</v>
      </c>
      <c r="D56" s="186"/>
      <c r="E56" s="186"/>
      <c r="F56" s="186"/>
      <c r="G56" s="186"/>
      <c r="H56" s="186"/>
      <c r="I56" s="186"/>
      <c r="J56" s="253">
        <f>ROUND($J$88,2)</f>
        <v>0</v>
      </c>
      <c r="K56" s="244"/>
      <c r="AU56" s="6" t="s">
        <v>98</v>
      </c>
    </row>
    <row r="57" spans="1:11" s="25" customFormat="1" ht="25.9" customHeight="1">
      <c r="A57" s="271"/>
      <c r="B57" s="272"/>
      <c r="C57" s="271"/>
      <c r="D57" s="273" t="s">
        <v>99</v>
      </c>
      <c r="E57" s="273"/>
      <c r="F57" s="273"/>
      <c r="G57" s="273"/>
      <c r="H57" s="273"/>
      <c r="I57" s="273"/>
      <c r="J57" s="274">
        <f>ROUND($J$89,2)</f>
        <v>0</v>
      </c>
      <c r="K57" s="275"/>
    </row>
    <row r="58" spans="1:11" s="39" customFormat="1" ht="20.45" customHeight="1">
      <c r="A58" s="276"/>
      <c r="B58" s="277"/>
      <c r="C58" s="276"/>
      <c r="D58" s="278" t="s">
        <v>100</v>
      </c>
      <c r="E58" s="278"/>
      <c r="F58" s="278"/>
      <c r="G58" s="278"/>
      <c r="H58" s="278"/>
      <c r="I58" s="278"/>
      <c r="J58" s="279">
        <f>ROUND($J$90,2)</f>
        <v>0</v>
      </c>
      <c r="K58" s="280"/>
    </row>
    <row r="59" spans="1:11" s="39" customFormat="1" ht="20.45" customHeight="1">
      <c r="A59" s="276"/>
      <c r="B59" s="277"/>
      <c r="C59" s="276"/>
      <c r="D59" s="278" t="s">
        <v>101</v>
      </c>
      <c r="E59" s="278"/>
      <c r="F59" s="278"/>
      <c r="G59" s="278"/>
      <c r="H59" s="278"/>
      <c r="I59" s="278"/>
      <c r="J59" s="279">
        <f>ROUND($J$138,2)</f>
        <v>0</v>
      </c>
      <c r="K59" s="280"/>
    </row>
    <row r="60" spans="1:11" s="39" customFormat="1" ht="20.45" customHeight="1">
      <c r="A60" s="276"/>
      <c r="B60" s="277"/>
      <c r="C60" s="276"/>
      <c r="D60" s="278" t="s">
        <v>102</v>
      </c>
      <c r="E60" s="278"/>
      <c r="F60" s="278"/>
      <c r="G60" s="278"/>
      <c r="H60" s="278"/>
      <c r="I60" s="278"/>
      <c r="J60" s="279">
        <f>ROUND($J$151,2)</f>
        <v>0</v>
      </c>
      <c r="K60" s="280"/>
    </row>
    <row r="61" spans="1:11" s="39" customFormat="1" ht="20.45" customHeight="1">
      <c r="A61" s="276"/>
      <c r="B61" s="277"/>
      <c r="C61" s="276"/>
      <c r="D61" s="278" t="s">
        <v>103</v>
      </c>
      <c r="E61" s="278"/>
      <c r="F61" s="278"/>
      <c r="G61" s="278"/>
      <c r="H61" s="278"/>
      <c r="I61" s="278"/>
      <c r="J61" s="279">
        <f>ROUND($J$186,2)</f>
        <v>0</v>
      </c>
      <c r="K61" s="280"/>
    </row>
    <row r="62" spans="1:11" s="39" customFormat="1" ht="20.45" customHeight="1">
      <c r="A62" s="276"/>
      <c r="B62" s="277"/>
      <c r="C62" s="276"/>
      <c r="D62" s="278" t="s">
        <v>105</v>
      </c>
      <c r="E62" s="278"/>
      <c r="F62" s="278"/>
      <c r="G62" s="278"/>
      <c r="H62" s="278"/>
      <c r="I62" s="278"/>
      <c r="J62" s="279">
        <f>ROUND($J$232,2)</f>
        <v>0</v>
      </c>
      <c r="K62" s="280"/>
    </row>
    <row r="63" spans="1:11" s="39" customFormat="1" ht="20.45" customHeight="1">
      <c r="A63" s="276"/>
      <c r="B63" s="277"/>
      <c r="C63" s="276"/>
      <c r="D63" s="278" t="s">
        <v>106</v>
      </c>
      <c r="E63" s="278"/>
      <c r="F63" s="278"/>
      <c r="G63" s="278"/>
      <c r="H63" s="278"/>
      <c r="I63" s="278"/>
      <c r="J63" s="279">
        <f>ROUND($J$238,2)</f>
        <v>0</v>
      </c>
      <c r="K63" s="280"/>
    </row>
    <row r="64" spans="1:11" s="39" customFormat="1" ht="20.45" customHeight="1">
      <c r="A64" s="276"/>
      <c r="B64" s="277"/>
      <c r="C64" s="276"/>
      <c r="D64" s="278" t="s">
        <v>108</v>
      </c>
      <c r="E64" s="278"/>
      <c r="F64" s="278"/>
      <c r="G64" s="278"/>
      <c r="H64" s="278"/>
      <c r="I64" s="278"/>
      <c r="J64" s="279">
        <f>ROUND($J$247,2)</f>
        <v>0</v>
      </c>
      <c r="K64" s="280"/>
    </row>
    <row r="65" spans="1:11" s="25" customFormat="1" ht="25.9" customHeight="1">
      <c r="A65" s="271"/>
      <c r="B65" s="272"/>
      <c r="C65" s="271"/>
      <c r="D65" s="273" t="s">
        <v>109</v>
      </c>
      <c r="E65" s="273"/>
      <c r="F65" s="273"/>
      <c r="G65" s="273"/>
      <c r="H65" s="273"/>
      <c r="I65" s="273"/>
      <c r="J65" s="274">
        <f>ROUND($J$250,2)</f>
        <v>0</v>
      </c>
      <c r="K65" s="275"/>
    </row>
    <row r="66" spans="1:11" s="39" customFormat="1" ht="20.45" customHeight="1">
      <c r="A66" s="276"/>
      <c r="B66" s="277"/>
      <c r="C66" s="276"/>
      <c r="D66" s="278" t="s">
        <v>110</v>
      </c>
      <c r="E66" s="278"/>
      <c r="F66" s="278"/>
      <c r="G66" s="278"/>
      <c r="H66" s="278"/>
      <c r="I66" s="278"/>
      <c r="J66" s="279">
        <f>ROUND($J$251,2)</f>
        <v>0</v>
      </c>
      <c r="K66" s="280"/>
    </row>
    <row r="67" spans="1:11" s="39" customFormat="1" ht="20.45" customHeight="1">
      <c r="A67" s="276"/>
      <c r="B67" s="277"/>
      <c r="C67" s="276"/>
      <c r="D67" s="278" t="s">
        <v>111</v>
      </c>
      <c r="E67" s="278"/>
      <c r="F67" s="278"/>
      <c r="G67" s="278"/>
      <c r="H67" s="278"/>
      <c r="I67" s="278"/>
      <c r="J67" s="279">
        <f>ROUND($J$263,2)</f>
        <v>0</v>
      </c>
      <c r="K67" s="280"/>
    </row>
    <row r="68" spans="1:11" s="39" customFormat="1" ht="20.45" customHeight="1">
      <c r="A68" s="276"/>
      <c r="B68" s="277"/>
      <c r="C68" s="276"/>
      <c r="D68" s="278" t="s">
        <v>112</v>
      </c>
      <c r="E68" s="278"/>
      <c r="F68" s="278"/>
      <c r="G68" s="278"/>
      <c r="H68" s="278"/>
      <c r="I68" s="278"/>
      <c r="J68" s="279">
        <f>ROUND($J$284,2)</f>
        <v>0</v>
      </c>
      <c r="K68" s="280"/>
    </row>
    <row r="69" spans="1:11" s="6" customFormat="1" ht="22.9" customHeight="1">
      <c r="A69" s="186"/>
      <c r="B69" s="243"/>
      <c r="C69" s="186"/>
      <c r="D69" s="186"/>
      <c r="E69" s="186"/>
      <c r="F69" s="186"/>
      <c r="G69" s="186"/>
      <c r="H69" s="186"/>
      <c r="I69" s="186"/>
      <c r="J69" s="186"/>
      <c r="K69" s="244"/>
    </row>
    <row r="70" spans="1:11" s="6" customFormat="1" ht="7.9" customHeight="1">
      <c r="A70" s="186"/>
      <c r="B70" s="262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1:11" ht="12.6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1:11" ht="12.6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ht="12.6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</row>
    <row r="74" spans="1:12" s="6" customFormat="1" ht="7.9" customHeight="1">
      <c r="A74" s="186"/>
      <c r="B74" s="265"/>
      <c r="C74" s="266"/>
      <c r="D74" s="266"/>
      <c r="E74" s="266"/>
      <c r="F74" s="266"/>
      <c r="G74" s="266"/>
      <c r="H74" s="266"/>
      <c r="I74" s="266"/>
      <c r="J74" s="266"/>
      <c r="K74" s="266"/>
      <c r="L74" s="36"/>
    </row>
    <row r="75" spans="1:12" s="6" customFormat="1" ht="37.9" customHeight="1">
      <c r="A75" s="186"/>
      <c r="B75" s="243"/>
      <c r="C75" s="175" t="s">
        <v>113</v>
      </c>
      <c r="D75" s="186"/>
      <c r="E75" s="186"/>
      <c r="F75" s="186"/>
      <c r="G75" s="186"/>
      <c r="H75" s="186"/>
      <c r="I75" s="186"/>
      <c r="J75" s="186"/>
      <c r="K75" s="186"/>
      <c r="L75" s="36"/>
    </row>
    <row r="76" spans="1:12" s="6" customFormat="1" ht="7.9" customHeight="1">
      <c r="A76" s="186"/>
      <c r="B76" s="243"/>
      <c r="C76" s="186"/>
      <c r="D76" s="186"/>
      <c r="E76" s="186"/>
      <c r="F76" s="186"/>
      <c r="G76" s="186"/>
      <c r="H76" s="186"/>
      <c r="I76" s="186"/>
      <c r="J76" s="186"/>
      <c r="K76" s="186"/>
      <c r="L76" s="36"/>
    </row>
    <row r="77" spans="1:12" s="6" customFormat="1" ht="15" customHeight="1">
      <c r="A77" s="186"/>
      <c r="B77" s="243"/>
      <c r="C77" s="182" t="s">
        <v>17</v>
      </c>
      <c r="D77" s="186"/>
      <c r="E77" s="186"/>
      <c r="F77" s="186"/>
      <c r="G77" s="186"/>
      <c r="H77" s="186"/>
      <c r="I77" s="186"/>
      <c r="J77" s="186"/>
      <c r="K77" s="186"/>
      <c r="L77" s="36"/>
    </row>
    <row r="78" spans="1:12" s="6" customFormat="1" ht="14.45" customHeight="1">
      <c r="A78" s="186"/>
      <c r="B78" s="243"/>
      <c r="C78" s="186"/>
      <c r="D78" s="186"/>
      <c r="E78" s="242" t="str">
        <f>$E$7</f>
        <v>Vodní nádrže Na cvičáku</v>
      </c>
      <c r="F78" s="194"/>
      <c r="G78" s="194"/>
      <c r="H78" s="194"/>
      <c r="I78" s="186"/>
      <c r="J78" s="186"/>
      <c r="K78" s="186"/>
      <c r="L78" s="36"/>
    </row>
    <row r="79" spans="1:12" s="6" customFormat="1" ht="15" customHeight="1">
      <c r="A79" s="186"/>
      <c r="B79" s="243"/>
      <c r="C79" s="182" t="s">
        <v>92</v>
      </c>
      <c r="D79" s="186"/>
      <c r="E79" s="186"/>
      <c r="F79" s="186"/>
      <c r="G79" s="186"/>
      <c r="H79" s="186"/>
      <c r="I79" s="186"/>
      <c r="J79" s="186"/>
      <c r="K79" s="186"/>
      <c r="L79" s="36"/>
    </row>
    <row r="80" spans="1:12" s="6" customFormat="1" ht="18" customHeight="1">
      <c r="A80" s="186"/>
      <c r="B80" s="243"/>
      <c r="C80" s="186"/>
      <c r="D80" s="186"/>
      <c r="E80" s="218" t="str">
        <f>$E$9</f>
        <v>SO 02 - VN 1</v>
      </c>
      <c r="F80" s="194"/>
      <c r="G80" s="194"/>
      <c r="H80" s="194"/>
      <c r="I80" s="186"/>
      <c r="J80" s="186"/>
      <c r="K80" s="186"/>
      <c r="L80" s="36"/>
    </row>
    <row r="81" spans="1:12" s="6" customFormat="1" ht="7.9" customHeight="1">
      <c r="A81" s="186"/>
      <c r="B81" s="243"/>
      <c r="C81" s="186"/>
      <c r="D81" s="186"/>
      <c r="E81" s="186"/>
      <c r="F81" s="186"/>
      <c r="G81" s="186"/>
      <c r="H81" s="186"/>
      <c r="I81" s="186"/>
      <c r="J81" s="186"/>
      <c r="K81" s="186"/>
      <c r="L81" s="36"/>
    </row>
    <row r="82" spans="1:12" s="6" customFormat="1" ht="18.6" customHeight="1">
      <c r="A82" s="186"/>
      <c r="B82" s="243"/>
      <c r="C82" s="182" t="s">
        <v>23</v>
      </c>
      <c r="D82" s="186"/>
      <c r="E82" s="186"/>
      <c r="F82" s="183" t="str">
        <f>$F$12</f>
        <v>Domažlice</v>
      </c>
      <c r="G82" s="186"/>
      <c r="H82" s="186"/>
      <c r="I82" s="182" t="s">
        <v>25</v>
      </c>
      <c r="J82" s="245">
        <f>IF($J$12="","",$J$12)</f>
        <v>42480</v>
      </c>
      <c r="K82" s="186"/>
      <c r="L82" s="36"/>
    </row>
    <row r="83" spans="1:12" s="6" customFormat="1" ht="7.9" customHeight="1">
      <c r="A83" s="186"/>
      <c r="B83" s="243"/>
      <c r="C83" s="186"/>
      <c r="D83" s="186"/>
      <c r="E83" s="186"/>
      <c r="F83" s="186"/>
      <c r="G83" s="186"/>
      <c r="H83" s="186"/>
      <c r="I83" s="186"/>
      <c r="J83" s="186"/>
      <c r="K83" s="186"/>
      <c r="L83" s="36"/>
    </row>
    <row r="84" spans="1:12" s="6" customFormat="1" ht="13.9" customHeight="1">
      <c r="A84" s="186"/>
      <c r="B84" s="243"/>
      <c r="C84" s="182" t="s">
        <v>28</v>
      </c>
      <c r="D84" s="186"/>
      <c r="E84" s="186"/>
      <c r="F84" s="183" t="str">
        <f>$E$15</f>
        <v>Město Domažlice</v>
      </c>
      <c r="G84" s="186"/>
      <c r="H84" s="186"/>
      <c r="I84" s="182" t="s">
        <v>34</v>
      </c>
      <c r="J84" s="183" t="str">
        <f>$E$21</f>
        <v>Ing.Antonín Kavan</v>
      </c>
      <c r="K84" s="186"/>
      <c r="L84" s="36"/>
    </row>
    <row r="85" spans="1:12" s="6" customFormat="1" ht="15" customHeight="1">
      <c r="A85" s="186"/>
      <c r="B85" s="243"/>
      <c r="C85" s="182" t="s">
        <v>32</v>
      </c>
      <c r="D85" s="186"/>
      <c r="E85" s="186"/>
      <c r="F85" s="183" t="str">
        <f>IF($E$18="","",$E$18)</f>
        <v/>
      </c>
      <c r="G85" s="186"/>
      <c r="H85" s="186"/>
      <c r="I85" s="186"/>
      <c r="J85" s="186"/>
      <c r="K85" s="186"/>
      <c r="L85" s="36"/>
    </row>
    <row r="86" spans="1:12" s="6" customFormat="1" ht="11.45" customHeight="1">
      <c r="A86" s="186"/>
      <c r="B86" s="243"/>
      <c r="C86" s="186"/>
      <c r="D86" s="186"/>
      <c r="E86" s="186"/>
      <c r="F86" s="186"/>
      <c r="G86" s="186"/>
      <c r="H86" s="186"/>
      <c r="I86" s="186"/>
      <c r="J86" s="186"/>
      <c r="K86" s="186"/>
      <c r="L86" s="36"/>
    </row>
    <row r="87" spans="1:20" s="40" customFormat="1" ht="30" customHeight="1">
      <c r="A87" s="281"/>
      <c r="B87" s="282"/>
      <c r="C87" s="283" t="s">
        <v>114</v>
      </c>
      <c r="D87" s="284" t="s">
        <v>57</v>
      </c>
      <c r="E87" s="284" t="s">
        <v>53</v>
      </c>
      <c r="F87" s="284" t="s">
        <v>115</v>
      </c>
      <c r="G87" s="284" t="s">
        <v>116</v>
      </c>
      <c r="H87" s="284" t="s">
        <v>117</v>
      </c>
      <c r="I87" s="284" t="s">
        <v>118</v>
      </c>
      <c r="J87" s="284" t="s">
        <v>119</v>
      </c>
      <c r="K87" s="285" t="s">
        <v>120</v>
      </c>
      <c r="L87" s="41"/>
      <c r="M87" s="17" t="s">
        <v>121</v>
      </c>
      <c r="N87" s="18" t="s">
        <v>42</v>
      </c>
      <c r="O87" s="18" t="s">
        <v>122</v>
      </c>
      <c r="P87" s="18" t="s">
        <v>123</v>
      </c>
      <c r="Q87" s="18" t="s">
        <v>124</v>
      </c>
      <c r="R87" s="18" t="s">
        <v>125</v>
      </c>
      <c r="S87" s="18" t="s">
        <v>126</v>
      </c>
      <c r="T87" s="19" t="s">
        <v>127</v>
      </c>
    </row>
    <row r="88" spans="1:63" s="6" customFormat="1" ht="30" customHeight="1">
      <c r="A88" s="186"/>
      <c r="B88" s="243"/>
      <c r="C88" s="225" t="s">
        <v>97</v>
      </c>
      <c r="D88" s="186"/>
      <c r="E88" s="186"/>
      <c r="F88" s="186"/>
      <c r="G88" s="186"/>
      <c r="H88" s="186"/>
      <c r="I88" s="186"/>
      <c r="J88" s="286">
        <f>$BK$88</f>
        <v>0</v>
      </c>
      <c r="K88" s="186"/>
      <c r="L88" s="36"/>
      <c r="M88" s="42"/>
      <c r="N88" s="38"/>
      <c r="O88" s="38"/>
      <c r="P88" s="43">
        <f>$P$89+$P$250</f>
        <v>0</v>
      </c>
      <c r="Q88" s="38"/>
      <c r="R88" s="43">
        <f>$R$89+$R$250</f>
        <v>12.719185859999998</v>
      </c>
      <c r="S88" s="38"/>
      <c r="T88" s="44">
        <f>$T$89+$T$250</f>
        <v>0</v>
      </c>
      <c r="AT88" s="6" t="s">
        <v>71</v>
      </c>
      <c r="AU88" s="6" t="s">
        <v>98</v>
      </c>
      <c r="BK88" s="45">
        <f>$BK$89+$BK$250</f>
        <v>0</v>
      </c>
    </row>
    <row r="89" spans="1:63" s="46" customFormat="1" ht="38.45" customHeight="1">
      <c r="A89" s="287"/>
      <c r="B89" s="288"/>
      <c r="C89" s="287"/>
      <c r="D89" s="289" t="s">
        <v>71</v>
      </c>
      <c r="E89" s="290" t="s">
        <v>128</v>
      </c>
      <c r="F89" s="290" t="s">
        <v>129</v>
      </c>
      <c r="G89" s="287"/>
      <c r="H89" s="287"/>
      <c r="I89" s="287"/>
      <c r="J89" s="291">
        <f>$BK$89</f>
        <v>0</v>
      </c>
      <c r="K89" s="287"/>
      <c r="L89" s="47"/>
      <c r="M89" s="49"/>
      <c r="P89" s="50">
        <f>$P$90+$P$138+$P$151+$P$186+$P$232+$P$238+$P$247</f>
        <v>0</v>
      </c>
      <c r="R89" s="50">
        <f>$R$90+$R$138+$R$151+$R$186+$R$232+$R$238+$R$247</f>
        <v>11.782728809999998</v>
      </c>
      <c r="T89" s="51">
        <f>$T$90+$T$138+$T$151+$T$186+$T$232+$T$238+$T$247</f>
        <v>0</v>
      </c>
      <c r="AR89" s="48" t="s">
        <v>22</v>
      </c>
      <c r="AT89" s="48" t="s">
        <v>71</v>
      </c>
      <c r="AU89" s="48" t="s">
        <v>72</v>
      </c>
      <c r="AY89" s="48" t="s">
        <v>130</v>
      </c>
      <c r="BK89" s="52">
        <f>$BK$90+$BK$138+$BK$151+$BK$186+$BK$232+$BK$238+$BK$247</f>
        <v>0</v>
      </c>
    </row>
    <row r="90" spans="1:63" s="46" customFormat="1" ht="20.45" customHeight="1">
      <c r="A90" s="287"/>
      <c r="B90" s="288"/>
      <c r="C90" s="287"/>
      <c r="D90" s="289" t="s">
        <v>71</v>
      </c>
      <c r="E90" s="292" t="s">
        <v>22</v>
      </c>
      <c r="F90" s="292" t="s">
        <v>131</v>
      </c>
      <c r="G90" s="287"/>
      <c r="H90" s="287"/>
      <c r="I90" s="287"/>
      <c r="J90" s="293">
        <f>$BK$90</f>
        <v>0</v>
      </c>
      <c r="K90" s="287"/>
      <c r="L90" s="47"/>
      <c r="M90" s="49"/>
      <c r="P90" s="50">
        <f>SUM($P$91:$P$137)</f>
        <v>0</v>
      </c>
      <c r="R90" s="50">
        <f>SUM($R$91:$R$137)</f>
        <v>0.04125</v>
      </c>
      <c r="T90" s="51">
        <f>SUM($T$91:$T$137)</f>
        <v>0</v>
      </c>
      <c r="AR90" s="48" t="s">
        <v>22</v>
      </c>
      <c r="AT90" s="48" t="s">
        <v>71</v>
      </c>
      <c r="AU90" s="48" t="s">
        <v>22</v>
      </c>
      <c r="AY90" s="48" t="s">
        <v>130</v>
      </c>
      <c r="BK90" s="52">
        <f>SUM($BK$91:$BK$137)</f>
        <v>0</v>
      </c>
    </row>
    <row r="91" spans="1:65" s="6" customFormat="1" ht="13.9" customHeight="1">
      <c r="A91" s="186"/>
      <c r="B91" s="243"/>
      <c r="C91" s="294" t="s">
        <v>22</v>
      </c>
      <c r="D91" s="294" t="s">
        <v>132</v>
      </c>
      <c r="E91" s="295" t="s">
        <v>146</v>
      </c>
      <c r="F91" s="296" t="s">
        <v>147</v>
      </c>
      <c r="G91" s="297" t="s">
        <v>148</v>
      </c>
      <c r="H91" s="298">
        <v>2100</v>
      </c>
      <c r="I91" s="313"/>
      <c r="J91" s="299">
        <f>ROUND($I$91*$H$91,2)</f>
        <v>0</v>
      </c>
      <c r="K91" s="296" t="s">
        <v>136</v>
      </c>
      <c r="L91" s="36"/>
      <c r="M91" s="53"/>
      <c r="N91" s="54" t="s">
        <v>43</v>
      </c>
      <c r="Q91" s="55">
        <v>0</v>
      </c>
      <c r="R91" s="55">
        <f>$Q$91*$H$91</f>
        <v>0</v>
      </c>
      <c r="S91" s="55">
        <v>0</v>
      </c>
      <c r="T91" s="56">
        <f>$S$91*$H$91</f>
        <v>0</v>
      </c>
      <c r="AR91" s="37" t="s">
        <v>137</v>
      </c>
      <c r="AT91" s="37" t="s">
        <v>132</v>
      </c>
      <c r="AU91" s="37" t="s">
        <v>80</v>
      </c>
      <c r="AY91" s="6" t="s">
        <v>130</v>
      </c>
      <c r="BE91" s="57">
        <f>IF($N$91="základní",$J$91,0)</f>
        <v>0</v>
      </c>
      <c r="BF91" s="57">
        <f>IF($N$91="snížená",$J$91,0)</f>
        <v>0</v>
      </c>
      <c r="BG91" s="57">
        <f>IF($N$91="zákl. přenesená",$J$91,0)</f>
        <v>0</v>
      </c>
      <c r="BH91" s="57">
        <f>IF($N$91="sníž. přenesená",$J$91,0)</f>
        <v>0</v>
      </c>
      <c r="BI91" s="57">
        <f>IF($N$91="nulová",$J$91,0)</f>
        <v>0</v>
      </c>
      <c r="BJ91" s="37" t="s">
        <v>22</v>
      </c>
      <c r="BK91" s="57">
        <f>ROUND($I$91*$H$91,2)</f>
        <v>0</v>
      </c>
      <c r="BL91" s="37" t="s">
        <v>137</v>
      </c>
      <c r="BM91" s="37" t="s">
        <v>554</v>
      </c>
    </row>
    <row r="92" spans="1:47" s="6" customFormat="1" ht="25.15" customHeight="1">
      <c r="A92" s="186"/>
      <c r="B92" s="243"/>
      <c r="C92" s="186"/>
      <c r="D92" s="300" t="s">
        <v>139</v>
      </c>
      <c r="E92" s="186"/>
      <c r="F92" s="301" t="s">
        <v>150</v>
      </c>
      <c r="G92" s="186"/>
      <c r="H92" s="186"/>
      <c r="I92" s="314"/>
      <c r="J92" s="186"/>
      <c r="K92" s="186"/>
      <c r="L92" s="36"/>
      <c r="M92" s="58"/>
      <c r="T92" s="59"/>
      <c r="AT92" s="6" t="s">
        <v>139</v>
      </c>
      <c r="AU92" s="6" t="s">
        <v>80</v>
      </c>
    </row>
    <row r="93" spans="1:51" s="6" customFormat="1" ht="13.9" customHeight="1">
      <c r="A93" s="186"/>
      <c r="B93" s="302"/>
      <c r="C93" s="186"/>
      <c r="D93" s="303" t="s">
        <v>151</v>
      </c>
      <c r="E93" s="304"/>
      <c r="F93" s="305" t="s">
        <v>555</v>
      </c>
      <c r="G93" s="186"/>
      <c r="H93" s="306">
        <v>2100</v>
      </c>
      <c r="I93" s="314"/>
      <c r="J93" s="186"/>
      <c r="K93" s="186"/>
      <c r="L93" s="60"/>
      <c r="M93" s="62"/>
      <c r="T93" s="63"/>
      <c r="AT93" s="61" t="s">
        <v>151</v>
      </c>
      <c r="AU93" s="61" t="s">
        <v>80</v>
      </c>
      <c r="AV93" s="61" t="s">
        <v>80</v>
      </c>
      <c r="AW93" s="61" t="s">
        <v>98</v>
      </c>
      <c r="AX93" s="61" t="s">
        <v>72</v>
      </c>
      <c r="AY93" s="61" t="s">
        <v>130</v>
      </c>
    </row>
    <row r="94" spans="1:65" s="6" customFormat="1" ht="24" customHeight="1">
      <c r="A94" s="186"/>
      <c r="B94" s="243"/>
      <c r="C94" s="294" t="s">
        <v>80</v>
      </c>
      <c r="D94" s="294" t="s">
        <v>132</v>
      </c>
      <c r="E94" s="295" t="s">
        <v>153</v>
      </c>
      <c r="F94" s="296" t="s">
        <v>154</v>
      </c>
      <c r="G94" s="297" t="s">
        <v>155</v>
      </c>
      <c r="H94" s="298">
        <v>1</v>
      </c>
      <c r="I94" s="313"/>
      <c r="J94" s="299">
        <f>ROUND($I$94*$H$94,2)</f>
        <v>0</v>
      </c>
      <c r="K94" s="296"/>
      <c r="L94" s="36"/>
      <c r="M94" s="53"/>
      <c r="N94" s="54" t="s">
        <v>43</v>
      </c>
      <c r="Q94" s="55">
        <v>0</v>
      </c>
      <c r="R94" s="55">
        <f>$Q$94*$H$94</f>
        <v>0</v>
      </c>
      <c r="S94" s="55">
        <v>0</v>
      </c>
      <c r="T94" s="56">
        <f>$S$94*$H$94</f>
        <v>0</v>
      </c>
      <c r="AR94" s="37" t="s">
        <v>137</v>
      </c>
      <c r="AT94" s="37" t="s">
        <v>132</v>
      </c>
      <c r="AU94" s="37" t="s">
        <v>80</v>
      </c>
      <c r="AY94" s="6" t="s">
        <v>130</v>
      </c>
      <c r="BE94" s="57">
        <f>IF($N$94="základní",$J$94,0)</f>
        <v>0</v>
      </c>
      <c r="BF94" s="57">
        <f>IF($N$94="snížená",$J$94,0)</f>
        <v>0</v>
      </c>
      <c r="BG94" s="57">
        <f>IF($N$94="zákl. přenesená",$J$94,0)</f>
        <v>0</v>
      </c>
      <c r="BH94" s="57">
        <f>IF($N$94="sníž. přenesená",$J$94,0)</f>
        <v>0</v>
      </c>
      <c r="BI94" s="57">
        <f>IF($N$94="nulová",$J$94,0)</f>
        <v>0</v>
      </c>
      <c r="BJ94" s="37" t="s">
        <v>22</v>
      </c>
      <c r="BK94" s="57">
        <f>ROUND($I$94*$H$94,2)</f>
        <v>0</v>
      </c>
      <c r="BL94" s="37" t="s">
        <v>137</v>
      </c>
      <c r="BM94" s="37" t="s">
        <v>556</v>
      </c>
    </row>
    <row r="95" spans="1:47" s="6" customFormat="1" ht="14.45" customHeight="1">
      <c r="A95" s="186"/>
      <c r="B95" s="243"/>
      <c r="C95" s="186"/>
      <c r="D95" s="300" t="s">
        <v>139</v>
      </c>
      <c r="E95" s="186"/>
      <c r="F95" s="301" t="s">
        <v>157</v>
      </c>
      <c r="G95" s="186"/>
      <c r="H95" s="186"/>
      <c r="I95" s="314"/>
      <c r="J95" s="186"/>
      <c r="K95" s="186"/>
      <c r="L95" s="36"/>
      <c r="M95" s="58"/>
      <c r="T95" s="59"/>
      <c r="AT95" s="6" t="s">
        <v>139</v>
      </c>
      <c r="AU95" s="6" t="s">
        <v>80</v>
      </c>
    </row>
    <row r="96" spans="1:65" s="6" customFormat="1" ht="13.9" customHeight="1">
      <c r="A96" s="186"/>
      <c r="B96" s="243"/>
      <c r="C96" s="294" t="s">
        <v>145</v>
      </c>
      <c r="D96" s="294" t="s">
        <v>132</v>
      </c>
      <c r="E96" s="295" t="s">
        <v>159</v>
      </c>
      <c r="F96" s="296" t="s">
        <v>160</v>
      </c>
      <c r="G96" s="297" t="s">
        <v>148</v>
      </c>
      <c r="H96" s="298">
        <v>5304.74</v>
      </c>
      <c r="I96" s="313"/>
      <c r="J96" s="299">
        <f>ROUND($I$96*$H$96,2)</f>
        <v>0</v>
      </c>
      <c r="K96" s="296" t="s">
        <v>136</v>
      </c>
      <c r="L96" s="36"/>
      <c r="M96" s="53"/>
      <c r="N96" s="54" t="s">
        <v>43</v>
      </c>
      <c r="Q96" s="55">
        <v>0</v>
      </c>
      <c r="R96" s="55">
        <f>$Q$96*$H$96</f>
        <v>0</v>
      </c>
      <c r="S96" s="55">
        <v>0</v>
      </c>
      <c r="T96" s="56">
        <f>$S$96*$H$96</f>
        <v>0</v>
      </c>
      <c r="AR96" s="37" t="s">
        <v>137</v>
      </c>
      <c r="AT96" s="37" t="s">
        <v>132</v>
      </c>
      <c r="AU96" s="37" t="s">
        <v>80</v>
      </c>
      <c r="AY96" s="6" t="s">
        <v>130</v>
      </c>
      <c r="BE96" s="57">
        <f>IF($N$96="základní",$J$96,0)</f>
        <v>0</v>
      </c>
      <c r="BF96" s="57">
        <f>IF($N$96="snížená",$J$96,0)</f>
        <v>0</v>
      </c>
      <c r="BG96" s="57">
        <f>IF($N$96="zákl. přenesená",$J$96,0)</f>
        <v>0</v>
      </c>
      <c r="BH96" s="57">
        <f>IF($N$96="sníž. přenesená",$J$96,0)</f>
        <v>0</v>
      </c>
      <c r="BI96" s="57">
        <f>IF($N$96="nulová",$J$96,0)</f>
        <v>0</v>
      </c>
      <c r="BJ96" s="37" t="s">
        <v>22</v>
      </c>
      <c r="BK96" s="57">
        <f>ROUND($I$96*$H$96,2)</f>
        <v>0</v>
      </c>
      <c r="BL96" s="37" t="s">
        <v>137</v>
      </c>
      <c r="BM96" s="37" t="s">
        <v>161</v>
      </c>
    </row>
    <row r="97" spans="1:47" s="6" customFormat="1" ht="25.15" customHeight="1">
      <c r="A97" s="186"/>
      <c r="B97" s="243"/>
      <c r="C97" s="186"/>
      <c r="D97" s="300" t="s">
        <v>139</v>
      </c>
      <c r="E97" s="186"/>
      <c r="F97" s="301" t="s">
        <v>162</v>
      </c>
      <c r="G97" s="186"/>
      <c r="H97" s="186"/>
      <c r="I97" s="314"/>
      <c r="J97" s="186"/>
      <c r="K97" s="186"/>
      <c r="L97" s="36"/>
      <c r="M97" s="58"/>
      <c r="T97" s="59"/>
      <c r="AT97" s="6" t="s">
        <v>139</v>
      </c>
      <c r="AU97" s="6" t="s">
        <v>80</v>
      </c>
    </row>
    <row r="98" spans="1:51" s="6" customFormat="1" ht="13.9" customHeight="1">
      <c r="A98" s="186"/>
      <c r="B98" s="302"/>
      <c r="C98" s="186"/>
      <c r="D98" s="303" t="s">
        <v>151</v>
      </c>
      <c r="E98" s="304"/>
      <c r="F98" s="305" t="s">
        <v>557</v>
      </c>
      <c r="G98" s="186"/>
      <c r="H98" s="306">
        <v>5304.74</v>
      </c>
      <c r="I98" s="314"/>
      <c r="J98" s="186"/>
      <c r="K98" s="186"/>
      <c r="L98" s="60"/>
      <c r="M98" s="62"/>
      <c r="T98" s="63"/>
      <c r="AT98" s="61" t="s">
        <v>151</v>
      </c>
      <c r="AU98" s="61" t="s">
        <v>80</v>
      </c>
      <c r="AV98" s="61" t="s">
        <v>80</v>
      </c>
      <c r="AW98" s="61" t="s">
        <v>98</v>
      </c>
      <c r="AX98" s="61" t="s">
        <v>72</v>
      </c>
      <c r="AY98" s="61" t="s">
        <v>130</v>
      </c>
    </row>
    <row r="99" spans="1:65" s="6" customFormat="1" ht="13.9" customHeight="1">
      <c r="A99" s="186"/>
      <c r="B99" s="243"/>
      <c r="C99" s="294" t="s">
        <v>137</v>
      </c>
      <c r="D99" s="294" t="s">
        <v>132</v>
      </c>
      <c r="E99" s="295" t="s">
        <v>165</v>
      </c>
      <c r="F99" s="296" t="s">
        <v>166</v>
      </c>
      <c r="G99" s="297" t="s">
        <v>148</v>
      </c>
      <c r="H99" s="298">
        <v>5304.74</v>
      </c>
      <c r="I99" s="313"/>
      <c r="J99" s="299">
        <f>ROUND($I$99*$H$99,2)</f>
        <v>0</v>
      </c>
      <c r="K99" s="296" t="s">
        <v>136</v>
      </c>
      <c r="L99" s="36"/>
      <c r="M99" s="53"/>
      <c r="N99" s="54" t="s">
        <v>43</v>
      </c>
      <c r="Q99" s="55">
        <v>0</v>
      </c>
      <c r="R99" s="55">
        <f>$Q$99*$H$99</f>
        <v>0</v>
      </c>
      <c r="S99" s="55">
        <v>0</v>
      </c>
      <c r="T99" s="56">
        <f>$S$99*$H$99</f>
        <v>0</v>
      </c>
      <c r="AR99" s="37" t="s">
        <v>137</v>
      </c>
      <c r="AT99" s="37" t="s">
        <v>132</v>
      </c>
      <c r="AU99" s="37" t="s">
        <v>80</v>
      </c>
      <c r="AY99" s="6" t="s">
        <v>130</v>
      </c>
      <c r="BE99" s="57">
        <f>IF($N$99="základní",$J$99,0)</f>
        <v>0</v>
      </c>
      <c r="BF99" s="57">
        <f>IF($N$99="snížená",$J$99,0)</f>
        <v>0</v>
      </c>
      <c r="BG99" s="57">
        <f>IF($N$99="zákl. přenesená",$J$99,0)</f>
        <v>0</v>
      </c>
      <c r="BH99" s="57">
        <f>IF($N$99="sníž. přenesená",$J$99,0)</f>
        <v>0</v>
      </c>
      <c r="BI99" s="57">
        <f>IF($N$99="nulová",$J$99,0)</f>
        <v>0</v>
      </c>
      <c r="BJ99" s="37" t="s">
        <v>22</v>
      </c>
      <c r="BK99" s="57">
        <f>ROUND($I$99*$H$99,2)</f>
        <v>0</v>
      </c>
      <c r="BL99" s="37" t="s">
        <v>137</v>
      </c>
      <c r="BM99" s="37" t="s">
        <v>558</v>
      </c>
    </row>
    <row r="100" spans="1:47" s="6" customFormat="1" ht="14.45" customHeight="1">
      <c r="A100" s="186"/>
      <c r="B100" s="243"/>
      <c r="C100" s="186"/>
      <c r="D100" s="300" t="s">
        <v>139</v>
      </c>
      <c r="E100" s="186"/>
      <c r="F100" s="301" t="s">
        <v>168</v>
      </c>
      <c r="G100" s="186"/>
      <c r="H100" s="186"/>
      <c r="I100" s="314"/>
      <c r="J100" s="186"/>
      <c r="K100" s="186"/>
      <c r="L100" s="36"/>
      <c r="M100" s="58"/>
      <c r="T100" s="59"/>
      <c r="AT100" s="6" t="s">
        <v>139</v>
      </c>
      <c r="AU100" s="6" t="s">
        <v>80</v>
      </c>
    </row>
    <row r="101" spans="1:51" s="6" customFormat="1" ht="13.9" customHeight="1">
      <c r="A101" s="186"/>
      <c r="B101" s="302"/>
      <c r="C101" s="186"/>
      <c r="D101" s="303" t="s">
        <v>151</v>
      </c>
      <c r="E101" s="304"/>
      <c r="F101" s="305" t="s">
        <v>559</v>
      </c>
      <c r="G101" s="186"/>
      <c r="H101" s="306">
        <v>5304.74</v>
      </c>
      <c r="I101" s="314"/>
      <c r="J101" s="186"/>
      <c r="K101" s="186"/>
      <c r="L101" s="60"/>
      <c r="M101" s="62"/>
      <c r="T101" s="63"/>
      <c r="AT101" s="61" t="s">
        <v>151</v>
      </c>
      <c r="AU101" s="61" t="s">
        <v>80</v>
      </c>
      <c r="AV101" s="61" t="s">
        <v>80</v>
      </c>
      <c r="AW101" s="61" t="s">
        <v>98</v>
      </c>
      <c r="AX101" s="61" t="s">
        <v>72</v>
      </c>
      <c r="AY101" s="61" t="s">
        <v>130</v>
      </c>
    </row>
    <row r="102" spans="1:65" s="6" customFormat="1" ht="13.9" customHeight="1">
      <c r="A102" s="186"/>
      <c r="B102" s="243"/>
      <c r="C102" s="294" t="s">
        <v>158</v>
      </c>
      <c r="D102" s="294" t="s">
        <v>132</v>
      </c>
      <c r="E102" s="295" t="s">
        <v>171</v>
      </c>
      <c r="F102" s="296" t="s">
        <v>172</v>
      </c>
      <c r="G102" s="297" t="s">
        <v>148</v>
      </c>
      <c r="H102" s="298">
        <v>773.88</v>
      </c>
      <c r="I102" s="313"/>
      <c r="J102" s="299">
        <f>ROUND($I$102*$H$102,2)</f>
        <v>0</v>
      </c>
      <c r="K102" s="296" t="s">
        <v>136</v>
      </c>
      <c r="L102" s="36"/>
      <c r="M102" s="53"/>
      <c r="N102" s="54" t="s">
        <v>43</v>
      </c>
      <c r="Q102" s="55">
        <v>0</v>
      </c>
      <c r="R102" s="55">
        <f>$Q$102*$H$102</f>
        <v>0</v>
      </c>
      <c r="S102" s="55">
        <v>0</v>
      </c>
      <c r="T102" s="56">
        <f>$S$102*$H$102</f>
        <v>0</v>
      </c>
      <c r="AR102" s="37" t="s">
        <v>137</v>
      </c>
      <c r="AT102" s="37" t="s">
        <v>132</v>
      </c>
      <c r="AU102" s="37" t="s">
        <v>80</v>
      </c>
      <c r="AY102" s="6" t="s">
        <v>130</v>
      </c>
      <c r="BE102" s="57">
        <f>IF($N$102="základní",$J$102,0)</f>
        <v>0</v>
      </c>
      <c r="BF102" s="57">
        <f>IF($N$102="snížená",$J$102,0)</f>
        <v>0</v>
      </c>
      <c r="BG102" s="57">
        <f>IF($N$102="zákl. přenesená",$J$102,0)</f>
        <v>0</v>
      </c>
      <c r="BH102" s="57">
        <f>IF($N$102="sníž. přenesená",$J$102,0)</f>
        <v>0</v>
      </c>
      <c r="BI102" s="57">
        <f>IF($N$102="nulová",$J$102,0)</f>
        <v>0</v>
      </c>
      <c r="BJ102" s="37" t="s">
        <v>22</v>
      </c>
      <c r="BK102" s="57">
        <f>ROUND($I$102*$H$102,2)</f>
        <v>0</v>
      </c>
      <c r="BL102" s="37" t="s">
        <v>137</v>
      </c>
      <c r="BM102" s="37" t="s">
        <v>173</v>
      </c>
    </row>
    <row r="103" spans="1:47" s="6" customFormat="1" ht="25.15" customHeight="1">
      <c r="A103" s="186"/>
      <c r="B103" s="243"/>
      <c r="C103" s="186"/>
      <c r="D103" s="300" t="s">
        <v>139</v>
      </c>
      <c r="E103" s="186"/>
      <c r="F103" s="301" t="s">
        <v>174</v>
      </c>
      <c r="G103" s="186"/>
      <c r="H103" s="186"/>
      <c r="I103" s="314"/>
      <c r="J103" s="186"/>
      <c r="K103" s="186"/>
      <c r="L103" s="36"/>
      <c r="M103" s="58"/>
      <c r="T103" s="59"/>
      <c r="AT103" s="6" t="s">
        <v>139</v>
      </c>
      <c r="AU103" s="6" t="s">
        <v>80</v>
      </c>
    </row>
    <row r="104" spans="1:51" s="6" customFormat="1" ht="13.9" customHeight="1">
      <c r="A104" s="186"/>
      <c r="B104" s="302"/>
      <c r="C104" s="186"/>
      <c r="D104" s="303" t="s">
        <v>151</v>
      </c>
      <c r="E104" s="304"/>
      <c r="F104" s="305" t="s">
        <v>560</v>
      </c>
      <c r="G104" s="186"/>
      <c r="H104" s="306">
        <v>163.8</v>
      </c>
      <c r="I104" s="314"/>
      <c r="J104" s="186"/>
      <c r="K104" s="186"/>
      <c r="L104" s="60"/>
      <c r="M104" s="62"/>
      <c r="T104" s="63"/>
      <c r="AT104" s="61" t="s">
        <v>151</v>
      </c>
      <c r="AU104" s="61" t="s">
        <v>80</v>
      </c>
      <c r="AV104" s="61" t="s">
        <v>80</v>
      </c>
      <c r="AW104" s="61" t="s">
        <v>98</v>
      </c>
      <c r="AX104" s="61" t="s">
        <v>72</v>
      </c>
      <c r="AY104" s="61" t="s">
        <v>130</v>
      </c>
    </row>
    <row r="105" spans="1:51" s="6" customFormat="1" ht="13.9" customHeight="1">
      <c r="A105" s="186"/>
      <c r="B105" s="302"/>
      <c r="C105" s="186"/>
      <c r="D105" s="303" t="s">
        <v>151</v>
      </c>
      <c r="E105" s="304"/>
      <c r="F105" s="305" t="s">
        <v>561</v>
      </c>
      <c r="G105" s="186"/>
      <c r="H105" s="306">
        <v>117</v>
      </c>
      <c r="I105" s="314"/>
      <c r="J105" s="186"/>
      <c r="K105" s="186"/>
      <c r="L105" s="60"/>
      <c r="M105" s="62"/>
      <c r="T105" s="63"/>
      <c r="AT105" s="61" t="s">
        <v>151</v>
      </c>
      <c r="AU105" s="61" t="s">
        <v>80</v>
      </c>
      <c r="AV105" s="61" t="s">
        <v>80</v>
      </c>
      <c r="AW105" s="61" t="s">
        <v>98</v>
      </c>
      <c r="AX105" s="61" t="s">
        <v>72</v>
      </c>
      <c r="AY105" s="61" t="s">
        <v>130</v>
      </c>
    </row>
    <row r="106" spans="1:51" s="6" customFormat="1" ht="13.9" customHeight="1">
      <c r="A106" s="186"/>
      <c r="B106" s="302"/>
      <c r="C106" s="186"/>
      <c r="D106" s="303" t="s">
        <v>151</v>
      </c>
      <c r="E106" s="304"/>
      <c r="F106" s="305" t="s">
        <v>562</v>
      </c>
      <c r="G106" s="186"/>
      <c r="H106" s="306">
        <v>372</v>
      </c>
      <c r="I106" s="314"/>
      <c r="J106" s="186"/>
      <c r="K106" s="186"/>
      <c r="L106" s="60"/>
      <c r="M106" s="62"/>
      <c r="T106" s="63"/>
      <c r="AT106" s="61" t="s">
        <v>151</v>
      </c>
      <c r="AU106" s="61" t="s">
        <v>80</v>
      </c>
      <c r="AV106" s="61" t="s">
        <v>80</v>
      </c>
      <c r="AW106" s="61" t="s">
        <v>98</v>
      </c>
      <c r="AX106" s="61" t="s">
        <v>72</v>
      </c>
      <c r="AY106" s="61" t="s">
        <v>130</v>
      </c>
    </row>
    <row r="107" spans="1:51" s="6" customFormat="1" ht="13.9" customHeight="1">
      <c r="A107" s="186"/>
      <c r="B107" s="302"/>
      <c r="C107" s="186"/>
      <c r="D107" s="303" t="s">
        <v>151</v>
      </c>
      <c r="E107" s="304"/>
      <c r="F107" s="305" t="s">
        <v>563</v>
      </c>
      <c r="G107" s="186"/>
      <c r="H107" s="306">
        <v>29.4</v>
      </c>
      <c r="I107" s="314"/>
      <c r="J107" s="186"/>
      <c r="K107" s="186"/>
      <c r="L107" s="60"/>
      <c r="M107" s="62"/>
      <c r="T107" s="63"/>
      <c r="AT107" s="61" t="s">
        <v>151</v>
      </c>
      <c r="AU107" s="61" t="s">
        <v>80</v>
      </c>
      <c r="AV107" s="61" t="s">
        <v>80</v>
      </c>
      <c r="AW107" s="61" t="s">
        <v>98</v>
      </c>
      <c r="AX107" s="61" t="s">
        <v>72</v>
      </c>
      <c r="AY107" s="61" t="s">
        <v>130</v>
      </c>
    </row>
    <row r="108" spans="1:51" s="6" customFormat="1" ht="13.9" customHeight="1">
      <c r="A108" s="186"/>
      <c r="B108" s="302"/>
      <c r="C108" s="186"/>
      <c r="D108" s="303" t="s">
        <v>151</v>
      </c>
      <c r="E108" s="304"/>
      <c r="F108" s="305" t="s">
        <v>564</v>
      </c>
      <c r="G108" s="186"/>
      <c r="H108" s="306">
        <v>8</v>
      </c>
      <c r="I108" s="314"/>
      <c r="J108" s="186"/>
      <c r="K108" s="186"/>
      <c r="L108" s="60"/>
      <c r="M108" s="62"/>
      <c r="T108" s="63"/>
      <c r="AT108" s="61" t="s">
        <v>151</v>
      </c>
      <c r="AU108" s="61" t="s">
        <v>80</v>
      </c>
      <c r="AV108" s="61" t="s">
        <v>80</v>
      </c>
      <c r="AW108" s="61" t="s">
        <v>98</v>
      </c>
      <c r="AX108" s="61" t="s">
        <v>72</v>
      </c>
      <c r="AY108" s="61" t="s">
        <v>130</v>
      </c>
    </row>
    <row r="109" spans="1:51" s="6" customFormat="1" ht="13.9" customHeight="1">
      <c r="A109" s="186"/>
      <c r="B109" s="302"/>
      <c r="C109" s="186"/>
      <c r="D109" s="303" t="s">
        <v>151</v>
      </c>
      <c r="E109" s="304"/>
      <c r="F109" s="305" t="s">
        <v>565</v>
      </c>
      <c r="G109" s="186"/>
      <c r="H109" s="306">
        <v>17.974</v>
      </c>
      <c r="I109" s="314"/>
      <c r="J109" s="186"/>
      <c r="K109" s="186"/>
      <c r="L109" s="60"/>
      <c r="M109" s="62"/>
      <c r="T109" s="63"/>
      <c r="AT109" s="61" t="s">
        <v>151</v>
      </c>
      <c r="AU109" s="61" t="s">
        <v>80</v>
      </c>
      <c r="AV109" s="61" t="s">
        <v>80</v>
      </c>
      <c r="AW109" s="61" t="s">
        <v>98</v>
      </c>
      <c r="AX109" s="61" t="s">
        <v>72</v>
      </c>
      <c r="AY109" s="61" t="s">
        <v>130</v>
      </c>
    </row>
    <row r="110" spans="1:51" s="6" customFormat="1" ht="13.9" customHeight="1">
      <c r="A110" s="186"/>
      <c r="B110" s="302"/>
      <c r="C110" s="186"/>
      <c r="D110" s="303" t="s">
        <v>151</v>
      </c>
      <c r="E110" s="304"/>
      <c r="F110" s="305" t="s">
        <v>566</v>
      </c>
      <c r="G110" s="186"/>
      <c r="H110" s="306">
        <v>12.546</v>
      </c>
      <c r="I110" s="314"/>
      <c r="J110" s="186"/>
      <c r="K110" s="186"/>
      <c r="L110" s="60"/>
      <c r="M110" s="62"/>
      <c r="T110" s="63"/>
      <c r="AT110" s="61" t="s">
        <v>151</v>
      </c>
      <c r="AU110" s="61" t="s">
        <v>80</v>
      </c>
      <c r="AV110" s="61" t="s">
        <v>80</v>
      </c>
      <c r="AW110" s="61" t="s">
        <v>98</v>
      </c>
      <c r="AX110" s="61" t="s">
        <v>72</v>
      </c>
      <c r="AY110" s="61" t="s">
        <v>130</v>
      </c>
    </row>
    <row r="111" spans="1:51" s="6" customFormat="1" ht="13.9" customHeight="1">
      <c r="A111" s="186"/>
      <c r="B111" s="302"/>
      <c r="C111" s="186"/>
      <c r="D111" s="303" t="s">
        <v>151</v>
      </c>
      <c r="E111" s="304"/>
      <c r="F111" s="305" t="s">
        <v>567</v>
      </c>
      <c r="G111" s="186"/>
      <c r="H111" s="306">
        <v>4.76</v>
      </c>
      <c r="I111" s="314"/>
      <c r="J111" s="186"/>
      <c r="K111" s="186"/>
      <c r="L111" s="60"/>
      <c r="M111" s="62"/>
      <c r="T111" s="63"/>
      <c r="AT111" s="61" t="s">
        <v>151</v>
      </c>
      <c r="AU111" s="61" t="s">
        <v>80</v>
      </c>
      <c r="AV111" s="61" t="s">
        <v>80</v>
      </c>
      <c r="AW111" s="61" t="s">
        <v>98</v>
      </c>
      <c r="AX111" s="61" t="s">
        <v>72</v>
      </c>
      <c r="AY111" s="61" t="s">
        <v>130</v>
      </c>
    </row>
    <row r="112" spans="1:51" s="6" customFormat="1" ht="13.9" customHeight="1">
      <c r="A112" s="186"/>
      <c r="B112" s="302"/>
      <c r="C112" s="186"/>
      <c r="D112" s="303" t="s">
        <v>151</v>
      </c>
      <c r="E112" s="304"/>
      <c r="F112" s="305" t="s">
        <v>568</v>
      </c>
      <c r="G112" s="186"/>
      <c r="H112" s="306">
        <v>48.4</v>
      </c>
      <c r="I112" s="314"/>
      <c r="J112" s="186"/>
      <c r="K112" s="186"/>
      <c r="L112" s="60"/>
      <c r="M112" s="62"/>
      <c r="T112" s="63"/>
      <c r="AT112" s="61" t="s">
        <v>151</v>
      </c>
      <c r="AU112" s="61" t="s">
        <v>80</v>
      </c>
      <c r="AV112" s="61" t="s">
        <v>80</v>
      </c>
      <c r="AW112" s="61" t="s">
        <v>98</v>
      </c>
      <c r="AX112" s="61" t="s">
        <v>72</v>
      </c>
      <c r="AY112" s="61" t="s">
        <v>130</v>
      </c>
    </row>
    <row r="113" spans="1:65" s="6" customFormat="1" ht="13.9" customHeight="1">
      <c r="A113" s="186"/>
      <c r="B113" s="243"/>
      <c r="C113" s="294" t="s">
        <v>164</v>
      </c>
      <c r="D113" s="294" t="s">
        <v>132</v>
      </c>
      <c r="E113" s="295" t="s">
        <v>182</v>
      </c>
      <c r="F113" s="296" t="s">
        <v>183</v>
      </c>
      <c r="G113" s="297" t="s">
        <v>148</v>
      </c>
      <c r="H113" s="298">
        <v>336.38</v>
      </c>
      <c r="I113" s="313"/>
      <c r="J113" s="299">
        <f>ROUND($I$113*$H$113,2)</f>
        <v>0</v>
      </c>
      <c r="K113" s="296" t="s">
        <v>136</v>
      </c>
      <c r="L113" s="36"/>
      <c r="M113" s="53"/>
      <c r="N113" s="54" t="s">
        <v>43</v>
      </c>
      <c r="Q113" s="55">
        <v>0</v>
      </c>
      <c r="R113" s="55">
        <f>$Q$113*$H$113</f>
        <v>0</v>
      </c>
      <c r="S113" s="55">
        <v>0</v>
      </c>
      <c r="T113" s="56">
        <f>$S$113*$H$113</f>
        <v>0</v>
      </c>
      <c r="AR113" s="37" t="s">
        <v>137</v>
      </c>
      <c r="AT113" s="37" t="s">
        <v>132</v>
      </c>
      <c r="AU113" s="37" t="s">
        <v>80</v>
      </c>
      <c r="AY113" s="6" t="s">
        <v>130</v>
      </c>
      <c r="BE113" s="57">
        <f>IF($N$113="základní",$J$113,0)</f>
        <v>0</v>
      </c>
      <c r="BF113" s="57">
        <f>IF($N$113="snížená",$J$113,0)</f>
        <v>0</v>
      </c>
      <c r="BG113" s="57">
        <f>IF($N$113="zákl. přenesená",$J$113,0)</f>
        <v>0</v>
      </c>
      <c r="BH113" s="57">
        <f>IF($N$113="sníž. přenesená",$J$113,0)</f>
        <v>0</v>
      </c>
      <c r="BI113" s="57">
        <f>IF($N$113="nulová",$J$113,0)</f>
        <v>0</v>
      </c>
      <c r="BJ113" s="37" t="s">
        <v>22</v>
      </c>
      <c r="BK113" s="57">
        <f>ROUND($I$113*$H$113,2)</f>
        <v>0</v>
      </c>
      <c r="BL113" s="37" t="s">
        <v>137</v>
      </c>
      <c r="BM113" s="37" t="s">
        <v>184</v>
      </c>
    </row>
    <row r="114" spans="1:47" s="6" customFormat="1" ht="25.15" customHeight="1">
      <c r="A114" s="186"/>
      <c r="B114" s="243"/>
      <c r="C114" s="186"/>
      <c r="D114" s="300" t="s">
        <v>139</v>
      </c>
      <c r="E114" s="186"/>
      <c r="F114" s="301" t="s">
        <v>185</v>
      </c>
      <c r="G114" s="186"/>
      <c r="H114" s="186"/>
      <c r="I114" s="314"/>
      <c r="J114" s="186"/>
      <c r="K114" s="186"/>
      <c r="L114" s="36"/>
      <c r="M114" s="58"/>
      <c r="T114" s="59"/>
      <c r="AT114" s="6" t="s">
        <v>139</v>
      </c>
      <c r="AU114" s="6" t="s">
        <v>80</v>
      </c>
    </row>
    <row r="115" spans="1:51" s="6" customFormat="1" ht="13.9" customHeight="1">
      <c r="A115" s="186"/>
      <c r="B115" s="302"/>
      <c r="C115" s="186"/>
      <c r="D115" s="303" t="s">
        <v>151</v>
      </c>
      <c r="E115" s="304"/>
      <c r="F115" s="305" t="s">
        <v>569</v>
      </c>
      <c r="G115" s="186"/>
      <c r="H115" s="306">
        <v>62</v>
      </c>
      <c r="I115" s="314"/>
      <c r="J115" s="186"/>
      <c r="K115" s="186"/>
      <c r="L115" s="60"/>
      <c r="M115" s="62"/>
      <c r="T115" s="63"/>
      <c r="AT115" s="61" t="s">
        <v>151</v>
      </c>
      <c r="AU115" s="61" t="s">
        <v>80</v>
      </c>
      <c r="AV115" s="61" t="s">
        <v>80</v>
      </c>
      <c r="AW115" s="61" t="s">
        <v>98</v>
      </c>
      <c r="AX115" s="61" t="s">
        <v>72</v>
      </c>
      <c r="AY115" s="61" t="s">
        <v>130</v>
      </c>
    </row>
    <row r="116" spans="1:51" s="6" customFormat="1" ht="13.9" customHeight="1">
      <c r="A116" s="186"/>
      <c r="B116" s="302"/>
      <c r="C116" s="186"/>
      <c r="D116" s="303" t="s">
        <v>151</v>
      </c>
      <c r="E116" s="304"/>
      <c r="F116" s="305" t="s">
        <v>570</v>
      </c>
      <c r="G116" s="186"/>
      <c r="H116" s="306">
        <v>144.48</v>
      </c>
      <c r="I116" s="314"/>
      <c r="J116" s="186"/>
      <c r="K116" s="186"/>
      <c r="L116" s="60"/>
      <c r="M116" s="62"/>
      <c r="T116" s="63"/>
      <c r="AT116" s="61" t="s">
        <v>151</v>
      </c>
      <c r="AU116" s="61" t="s">
        <v>80</v>
      </c>
      <c r="AV116" s="61" t="s">
        <v>80</v>
      </c>
      <c r="AW116" s="61" t="s">
        <v>98</v>
      </c>
      <c r="AX116" s="61" t="s">
        <v>72</v>
      </c>
      <c r="AY116" s="61" t="s">
        <v>130</v>
      </c>
    </row>
    <row r="117" spans="1:51" s="6" customFormat="1" ht="13.9" customHeight="1">
      <c r="A117" s="186"/>
      <c r="B117" s="302"/>
      <c r="C117" s="186"/>
      <c r="D117" s="303" t="s">
        <v>151</v>
      </c>
      <c r="E117" s="304"/>
      <c r="F117" s="305" t="s">
        <v>571</v>
      </c>
      <c r="G117" s="186"/>
      <c r="H117" s="306">
        <v>14.7</v>
      </c>
      <c r="I117" s="314"/>
      <c r="J117" s="186"/>
      <c r="K117" s="186"/>
      <c r="L117" s="60"/>
      <c r="M117" s="62"/>
      <c r="T117" s="63"/>
      <c r="AT117" s="61" t="s">
        <v>151</v>
      </c>
      <c r="AU117" s="61" t="s">
        <v>80</v>
      </c>
      <c r="AV117" s="61" t="s">
        <v>80</v>
      </c>
      <c r="AW117" s="61" t="s">
        <v>98</v>
      </c>
      <c r="AX117" s="61" t="s">
        <v>72</v>
      </c>
      <c r="AY117" s="61" t="s">
        <v>130</v>
      </c>
    </row>
    <row r="118" spans="1:51" s="6" customFormat="1" ht="13.9" customHeight="1">
      <c r="A118" s="186"/>
      <c r="B118" s="302"/>
      <c r="C118" s="186"/>
      <c r="D118" s="303" t="s">
        <v>151</v>
      </c>
      <c r="E118" s="304"/>
      <c r="F118" s="305" t="s">
        <v>572</v>
      </c>
      <c r="G118" s="186"/>
      <c r="H118" s="306">
        <v>69</v>
      </c>
      <c r="I118" s="314"/>
      <c r="J118" s="186"/>
      <c r="K118" s="186"/>
      <c r="L118" s="60"/>
      <c r="M118" s="62"/>
      <c r="T118" s="63"/>
      <c r="AT118" s="61" t="s">
        <v>151</v>
      </c>
      <c r="AU118" s="61" t="s">
        <v>80</v>
      </c>
      <c r="AV118" s="61" t="s">
        <v>80</v>
      </c>
      <c r="AW118" s="61" t="s">
        <v>98</v>
      </c>
      <c r="AX118" s="61" t="s">
        <v>72</v>
      </c>
      <c r="AY118" s="61" t="s">
        <v>130</v>
      </c>
    </row>
    <row r="119" spans="1:51" s="6" customFormat="1" ht="13.9" customHeight="1">
      <c r="A119" s="186"/>
      <c r="B119" s="302"/>
      <c r="C119" s="186"/>
      <c r="D119" s="303" t="s">
        <v>151</v>
      </c>
      <c r="E119" s="304"/>
      <c r="F119" s="305" t="s">
        <v>573</v>
      </c>
      <c r="G119" s="186"/>
      <c r="H119" s="306">
        <v>46.2</v>
      </c>
      <c r="I119" s="314"/>
      <c r="J119" s="186"/>
      <c r="K119" s="186"/>
      <c r="L119" s="60"/>
      <c r="M119" s="62"/>
      <c r="T119" s="63"/>
      <c r="AT119" s="61" t="s">
        <v>151</v>
      </c>
      <c r="AU119" s="61" t="s">
        <v>80</v>
      </c>
      <c r="AV119" s="61" t="s">
        <v>80</v>
      </c>
      <c r="AW119" s="61" t="s">
        <v>98</v>
      </c>
      <c r="AX119" s="61" t="s">
        <v>72</v>
      </c>
      <c r="AY119" s="61" t="s">
        <v>130</v>
      </c>
    </row>
    <row r="120" spans="1:65" s="6" customFormat="1" ht="13.9" customHeight="1">
      <c r="A120" s="186"/>
      <c r="B120" s="243"/>
      <c r="C120" s="294" t="s">
        <v>170</v>
      </c>
      <c r="D120" s="294" t="s">
        <v>132</v>
      </c>
      <c r="E120" s="295" t="s">
        <v>192</v>
      </c>
      <c r="F120" s="296" t="s">
        <v>193</v>
      </c>
      <c r="G120" s="297" t="s">
        <v>148</v>
      </c>
      <c r="H120" s="298">
        <v>6415</v>
      </c>
      <c r="I120" s="313"/>
      <c r="J120" s="299">
        <f>ROUND($I$120*$H$120,2)</f>
        <v>0</v>
      </c>
      <c r="K120" s="296" t="s">
        <v>136</v>
      </c>
      <c r="L120" s="36"/>
      <c r="M120" s="53"/>
      <c r="N120" s="54" t="s">
        <v>43</v>
      </c>
      <c r="Q120" s="55">
        <v>0</v>
      </c>
      <c r="R120" s="55">
        <f>$Q$120*$H$120</f>
        <v>0</v>
      </c>
      <c r="S120" s="55">
        <v>0</v>
      </c>
      <c r="T120" s="56">
        <f>$S$120*$H$120</f>
        <v>0</v>
      </c>
      <c r="AR120" s="37" t="s">
        <v>137</v>
      </c>
      <c r="AT120" s="37" t="s">
        <v>132</v>
      </c>
      <c r="AU120" s="37" t="s">
        <v>80</v>
      </c>
      <c r="AY120" s="6" t="s">
        <v>130</v>
      </c>
      <c r="BE120" s="57">
        <f>IF($N$120="základní",$J$120,0)</f>
        <v>0</v>
      </c>
      <c r="BF120" s="57">
        <f>IF($N$120="snížená",$J$120,0)</f>
        <v>0</v>
      </c>
      <c r="BG120" s="57">
        <f>IF($N$120="zákl. přenesená",$J$120,0)</f>
        <v>0</v>
      </c>
      <c r="BH120" s="57">
        <f>IF($N$120="sníž. přenesená",$J$120,0)</f>
        <v>0</v>
      </c>
      <c r="BI120" s="57">
        <f>IF($N$120="nulová",$J$120,0)</f>
        <v>0</v>
      </c>
      <c r="BJ120" s="37" t="s">
        <v>22</v>
      </c>
      <c r="BK120" s="57">
        <f>ROUND($I$120*$H$120,2)</f>
        <v>0</v>
      </c>
      <c r="BL120" s="37" t="s">
        <v>137</v>
      </c>
      <c r="BM120" s="37" t="s">
        <v>194</v>
      </c>
    </row>
    <row r="121" spans="1:47" s="6" customFormat="1" ht="25.15" customHeight="1">
      <c r="A121" s="186"/>
      <c r="B121" s="243"/>
      <c r="C121" s="186"/>
      <c r="D121" s="300" t="s">
        <v>139</v>
      </c>
      <c r="E121" s="186"/>
      <c r="F121" s="301" t="s">
        <v>195</v>
      </c>
      <c r="G121" s="186"/>
      <c r="H121" s="186"/>
      <c r="I121" s="314"/>
      <c r="J121" s="186"/>
      <c r="K121" s="186"/>
      <c r="L121" s="36"/>
      <c r="M121" s="58"/>
      <c r="T121" s="59"/>
      <c r="AT121" s="6" t="s">
        <v>139</v>
      </c>
      <c r="AU121" s="6" t="s">
        <v>80</v>
      </c>
    </row>
    <row r="122" spans="1:51" s="6" customFormat="1" ht="13.9" customHeight="1">
      <c r="A122" s="186"/>
      <c r="B122" s="302"/>
      <c r="C122" s="186"/>
      <c r="D122" s="303" t="s">
        <v>151</v>
      </c>
      <c r="E122" s="304"/>
      <c r="F122" s="305" t="s">
        <v>574</v>
      </c>
      <c r="G122" s="186"/>
      <c r="H122" s="306">
        <v>1110.26</v>
      </c>
      <c r="I122" s="314"/>
      <c r="J122" s="186"/>
      <c r="K122" s="186"/>
      <c r="L122" s="60"/>
      <c r="M122" s="62"/>
      <c r="T122" s="63"/>
      <c r="AT122" s="61" t="s">
        <v>151</v>
      </c>
      <c r="AU122" s="61" t="s">
        <v>80</v>
      </c>
      <c r="AV122" s="61" t="s">
        <v>80</v>
      </c>
      <c r="AW122" s="61" t="s">
        <v>98</v>
      </c>
      <c r="AX122" s="61" t="s">
        <v>72</v>
      </c>
      <c r="AY122" s="61" t="s">
        <v>130</v>
      </c>
    </row>
    <row r="123" spans="1:51" s="6" customFormat="1" ht="13.9" customHeight="1">
      <c r="A123" s="186"/>
      <c r="B123" s="302"/>
      <c r="C123" s="186"/>
      <c r="D123" s="303" t="s">
        <v>151</v>
      </c>
      <c r="E123" s="304"/>
      <c r="F123" s="305" t="s">
        <v>575</v>
      </c>
      <c r="G123" s="186"/>
      <c r="H123" s="306">
        <v>5304.74</v>
      </c>
      <c r="I123" s="314"/>
      <c r="J123" s="186"/>
      <c r="K123" s="186"/>
      <c r="L123" s="60"/>
      <c r="M123" s="62"/>
      <c r="T123" s="63"/>
      <c r="AT123" s="61" t="s">
        <v>151</v>
      </c>
      <c r="AU123" s="61" t="s">
        <v>80</v>
      </c>
      <c r="AV123" s="61" t="s">
        <v>80</v>
      </c>
      <c r="AW123" s="61" t="s">
        <v>98</v>
      </c>
      <c r="AX123" s="61" t="s">
        <v>72</v>
      </c>
      <c r="AY123" s="61" t="s">
        <v>130</v>
      </c>
    </row>
    <row r="124" spans="1:65" s="6" customFormat="1" ht="13.9" customHeight="1">
      <c r="A124" s="186"/>
      <c r="B124" s="243"/>
      <c r="C124" s="294" t="s">
        <v>181</v>
      </c>
      <c r="D124" s="294" t="s">
        <v>132</v>
      </c>
      <c r="E124" s="295" t="s">
        <v>197</v>
      </c>
      <c r="F124" s="296" t="s">
        <v>198</v>
      </c>
      <c r="G124" s="297" t="s">
        <v>148</v>
      </c>
      <c r="H124" s="298">
        <v>7240</v>
      </c>
      <c r="I124" s="313"/>
      <c r="J124" s="299">
        <f>ROUND($I$124*$H$124,2)</f>
        <v>0</v>
      </c>
      <c r="K124" s="296" t="s">
        <v>136</v>
      </c>
      <c r="L124" s="36"/>
      <c r="M124" s="53"/>
      <c r="N124" s="54" t="s">
        <v>43</v>
      </c>
      <c r="Q124" s="55">
        <v>0</v>
      </c>
      <c r="R124" s="55">
        <f>$Q$124*$H$124</f>
        <v>0</v>
      </c>
      <c r="S124" s="55">
        <v>0</v>
      </c>
      <c r="T124" s="56">
        <f>$S$124*$H$124</f>
        <v>0</v>
      </c>
      <c r="AR124" s="37" t="s">
        <v>137</v>
      </c>
      <c r="AT124" s="37" t="s">
        <v>132</v>
      </c>
      <c r="AU124" s="37" t="s">
        <v>80</v>
      </c>
      <c r="AY124" s="6" t="s">
        <v>130</v>
      </c>
      <c r="BE124" s="57">
        <f>IF($N$124="základní",$J$124,0)</f>
        <v>0</v>
      </c>
      <c r="BF124" s="57">
        <f>IF($N$124="snížená",$J$124,0)</f>
        <v>0</v>
      </c>
      <c r="BG124" s="57">
        <f>IF($N$124="zákl. přenesená",$J$124,0)</f>
        <v>0</v>
      </c>
      <c r="BH124" s="57">
        <f>IF($N$124="sníž. přenesená",$J$124,0)</f>
        <v>0</v>
      </c>
      <c r="BI124" s="57">
        <f>IF($N$124="nulová",$J$124,0)</f>
        <v>0</v>
      </c>
      <c r="BJ124" s="37" t="s">
        <v>22</v>
      </c>
      <c r="BK124" s="57">
        <f>ROUND($I$124*$H$124,2)</f>
        <v>0</v>
      </c>
      <c r="BL124" s="37" t="s">
        <v>137</v>
      </c>
      <c r="BM124" s="37" t="s">
        <v>199</v>
      </c>
    </row>
    <row r="125" spans="1:47" s="6" customFormat="1" ht="36.6" customHeight="1">
      <c r="A125" s="186"/>
      <c r="B125" s="243"/>
      <c r="C125" s="186"/>
      <c r="D125" s="300" t="s">
        <v>139</v>
      </c>
      <c r="E125" s="186"/>
      <c r="F125" s="301" t="s">
        <v>200</v>
      </c>
      <c r="G125" s="186"/>
      <c r="H125" s="186"/>
      <c r="I125" s="314"/>
      <c r="J125" s="186"/>
      <c r="K125" s="186"/>
      <c r="L125" s="36"/>
      <c r="M125" s="58"/>
      <c r="T125" s="59"/>
      <c r="AT125" s="6" t="s">
        <v>139</v>
      </c>
      <c r="AU125" s="6" t="s">
        <v>80</v>
      </c>
    </row>
    <row r="126" spans="1:51" s="6" customFormat="1" ht="13.9" customHeight="1">
      <c r="A126" s="186"/>
      <c r="B126" s="302"/>
      <c r="C126" s="186"/>
      <c r="D126" s="303" t="s">
        <v>151</v>
      </c>
      <c r="E126" s="304"/>
      <c r="F126" s="305" t="s">
        <v>576</v>
      </c>
      <c r="G126" s="186"/>
      <c r="H126" s="306">
        <v>7240</v>
      </c>
      <c r="I126" s="314"/>
      <c r="J126" s="186"/>
      <c r="K126" s="186"/>
      <c r="L126" s="60"/>
      <c r="M126" s="62"/>
      <c r="T126" s="63"/>
      <c r="AT126" s="61" t="s">
        <v>151</v>
      </c>
      <c r="AU126" s="61" t="s">
        <v>80</v>
      </c>
      <c r="AV126" s="61" t="s">
        <v>80</v>
      </c>
      <c r="AW126" s="61" t="s">
        <v>98</v>
      </c>
      <c r="AX126" s="61" t="s">
        <v>72</v>
      </c>
      <c r="AY126" s="61" t="s">
        <v>130</v>
      </c>
    </row>
    <row r="127" spans="1:65" s="6" customFormat="1" ht="13.9" customHeight="1">
      <c r="A127" s="186"/>
      <c r="B127" s="243"/>
      <c r="C127" s="294" t="s">
        <v>191</v>
      </c>
      <c r="D127" s="294" t="s">
        <v>132</v>
      </c>
      <c r="E127" s="295" t="s">
        <v>235</v>
      </c>
      <c r="F127" s="296" t="s">
        <v>236</v>
      </c>
      <c r="G127" s="297" t="s">
        <v>224</v>
      </c>
      <c r="H127" s="298">
        <v>2750</v>
      </c>
      <c r="I127" s="313"/>
      <c r="J127" s="299">
        <f>ROUND($I$127*$H$127,2)</f>
        <v>0</v>
      </c>
      <c r="K127" s="296" t="s">
        <v>136</v>
      </c>
      <c r="L127" s="36"/>
      <c r="M127" s="53"/>
      <c r="N127" s="54" t="s">
        <v>43</v>
      </c>
      <c r="Q127" s="55">
        <v>0</v>
      </c>
      <c r="R127" s="55">
        <f>$Q$127*$H$127</f>
        <v>0</v>
      </c>
      <c r="S127" s="55">
        <v>0</v>
      </c>
      <c r="T127" s="56">
        <f>$S$127*$H$127</f>
        <v>0</v>
      </c>
      <c r="AR127" s="37" t="s">
        <v>137</v>
      </c>
      <c r="AT127" s="37" t="s">
        <v>132</v>
      </c>
      <c r="AU127" s="37" t="s">
        <v>80</v>
      </c>
      <c r="AY127" s="6" t="s">
        <v>130</v>
      </c>
      <c r="BE127" s="57">
        <f>IF($N$127="základní",$J$127,0)</f>
        <v>0</v>
      </c>
      <c r="BF127" s="57">
        <f>IF($N$127="snížená",$J$127,0)</f>
        <v>0</v>
      </c>
      <c r="BG127" s="57">
        <f>IF($N$127="zákl. přenesená",$J$127,0)</f>
        <v>0</v>
      </c>
      <c r="BH127" s="57">
        <f>IF($N$127="sníž. přenesená",$J$127,0)</f>
        <v>0</v>
      </c>
      <c r="BI127" s="57">
        <f>IF($N$127="nulová",$J$127,0)</f>
        <v>0</v>
      </c>
      <c r="BJ127" s="37" t="s">
        <v>22</v>
      </c>
      <c r="BK127" s="57">
        <f>ROUND($I$127*$H$127,2)</f>
        <v>0</v>
      </c>
      <c r="BL127" s="37" t="s">
        <v>137</v>
      </c>
      <c r="BM127" s="37" t="s">
        <v>237</v>
      </c>
    </row>
    <row r="128" spans="1:47" s="6" customFormat="1" ht="25.15" customHeight="1">
      <c r="A128" s="186"/>
      <c r="B128" s="243"/>
      <c r="C128" s="186"/>
      <c r="D128" s="300" t="s">
        <v>139</v>
      </c>
      <c r="E128" s="186"/>
      <c r="F128" s="301" t="s">
        <v>238</v>
      </c>
      <c r="G128" s="186"/>
      <c r="H128" s="186"/>
      <c r="I128" s="314"/>
      <c r="J128" s="186"/>
      <c r="K128" s="186"/>
      <c r="L128" s="36"/>
      <c r="M128" s="58"/>
      <c r="T128" s="59"/>
      <c r="AT128" s="6" t="s">
        <v>139</v>
      </c>
      <c r="AU128" s="6" t="s">
        <v>80</v>
      </c>
    </row>
    <row r="129" spans="1:51" s="6" customFormat="1" ht="13.9" customHeight="1">
      <c r="A129" s="186"/>
      <c r="B129" s="302"/>
      <c r="C129" s="186"/>
      <c r="D129" s="303" t="s">
        <v>151</v>
      </c>
      <c r="E129" s="304"/>
      <c r="F129" s="305" t="s">
        <v>577</v>
      </c>
      <c r="G129" s="186"/>
      <c r="H129" s="306">
        <v>2750</v>
      </c>
      <c r="I129" s="314"/>
      <c r="J129" s="186"/>
      <c r="K129" s="186"/>
      <c r="L129" s="60"/>
      <c r="M129" s="62"/>
      <c r="T129" s="63"/>
      <c r="AT129" s="61" t="s">
        <v>151</v>
      </c>
      <c r="AU129" s="61" t="s">
        <v>80</v>
      </c>
      <c r="AV129" s="61" t="s">
        <v>80</v>
      </c>
      <c r="AW129" s="61" t="s">
        <v>98</v>
      </c>
      <c r="AX129" s="61" t="s">
        <v>72</v>
      </c>
      <c r="AY129" s="61" t="s">
        <v>130</v>
      </c>
    </row>
    <row r="130" spans="1:65" s="6" customFormat="1" ht="13.9" customHeight="1">
      <c r="A130" s="186"/>
      <c r="B130" s="243"/>
      <c r="C130" s="294" t="s">
        <v>26</v>
      </c>
      <c r="D130" s="294" t="s">
        <v>132</v>
      </c>
      <c r="E130" s="295" t="s">
        <v>241</v>
      </c>
      <c r="F130" s="296" t="s">
        <v>242</v>
      </c>
      <c r="G130" s="297" t="s">
        <v>224</v>
      </c>
      <c r="H130" s="298">
        <v>8400</v>
      </c>
      <c r="I130" s="313"/>
      <c r="J130" s="299">
        <f>ROUND($I$130*$H$130,2)</f>
        <v>0</v>
      </c>
      <c r="K130" s="296" t="s">
        <v>136</v>
      </c>
      <c r="L130" s="36"/>
      <c r="M130" s="53"/>
      <c r="N130" s="54" t="s">
        <v>43</v>
      </c>
      <c r="Q130" s="55">
        <v>0</v>
      </c>
      <c r="R130" s="55">
        <f>$Q$130*$H$130</f>
        <v>0</v>
      </c>
      <c r="S130" s="55">
        <v>0</v>
      </c>
      <c r="T130" s="56">
        <f>$S$130*$H$130</f>
        <v>0</v>
      </c>
      <c r="AR130" s="37" t="s">
        <v>137</v>
      </c>
      <c r="AT130" s="37" t="s">
        <v>132</v>
      </c>
      <c r="AU130" s="37" t="s">
        <v>80</v>
      </c>
      <c r="AY130" s="6" t="s">
        <v>130</v>
      </c>
      <c r="BE130" s="57">
        <f>IF($N$130="základní",$J$130,0)</f>
        <v>0</v>
      </c>
      <c r="BF130" s="57">
        <f>IF($N$130="snížená",$J$130,0)</f>
        <v>0</v>
      </c>
      <c r="BG130" s="57">
        <f>IF($N$130="zákl. přenesená",$J$130,0)</f>
        <v>0</v>
      </c>
      <c r="BH130" s="57">
        <f>IF($N$130="sníž. přenesená",$J$130,0)</f>
        <v>0</v>
      </c>
      <c r="BI130" s="57">
        <f>IF($N$130="nulová",$J$130,0)</f>
        <v>0</v>
      </c>
      <c r="BJ130" s="37" t="s">
        <v>22</v>
      </c>
      <c r="BK130" s="57">
        <f>ROUND($I$130*$H$130,2)</f>
        <v>0</v>
      </c>
      <c r="BL130" s="37" t="s">
        <v>137</v>
      </c>
      <c r="BM130" s="37" t="s">
        <v>243</v>
      </c>
    </row>
    <row r="131" spans="1:47" s="6" customFormat="1" ht="25.15" customHeight="1">
      <c r="A131" s="186"/>
      <c r="B131" s="243"/>
      <c r="C131" s="186"/>
      <c r="D131" s="300" t="s">
        <v>139</v>
      </c>
      <c r="E131" s="186"/>
      <c r="F131" s="301" t="s">
        <v>244</v>
      </c>
      <c r="G131" s="186"/>
      <c r="H131" s="186"/>
      <c r="I131" s="314"/>
      <c r="J131" s="186"/>
      <c r="K131" s="186"/>
      <c r="L131" s="36"/>
      <c r="M131" s="58"/>
      <c r="T131" s="59"/>
      <c r="AT131" s="6" t="s">
        <v>139</v>
      </c>
      <c r="AU131" s="6" t="s">
        <v>80</v>
      </c>
    </row>
    <row r="132" spans="1:51" s="6" customFormat="1" ht="13.9" customHeight="1">
      <c r="A132" s="186"/>
      <c r="B132" s="302"/>
      <c r="C132" s="186"/>
      <c r="D132" s="303" t="s">
        <v>151</v>
      </c>
      <c r="E132" s="304"/>
      <c r="F132" s="305" t="s">
        <v>578</v>
      </c>
      <c r="G132" s="186"/>
      <c r="H132" s="306">
        <v>8400</v>
      </c>
      <c r="I132" s="314"/>
      <c r="J132" s="186"/>
      <c r="K132" s="186"/>
      <c r="L132" s="60"/>
      <c r="M132" s="62"/>
      <c r="T132" s="63"/>
      <c r="AT132" s="61" t="s">
        <v>151</v>
      </c>
      <c r="AU132" s="61" t="s">
        <v>80</v>
      </c>
      <c r="AV132" s="61" t="s">
        <v>80</v>
      </c>
      <c r="AW132" s="61" t="s">
        <v>98</v>
      </c>
      <c r="AX132" s="61" t="s">
        <v>72</v>
      </c>
      <c r="AY132" s="61" t="s">
        <v>130</v>
      </c>
    </row>
    <row r="133" spans="1:65" s="6" customFormat="1" ht="13.9" customHeight="1">
      <c r="A133" s="186"/>
      <c r="B133" s="243"/>
      <c r="C133" s="294" t="s">
        <v>202</v>
      </c>
      <c r="D133" s="294" t="s">
        <v>132</v>
      </c>
      <c r="E133" s="295" t="s">
        <v>579</v>
      </c>
      <c r="F133" s="296" t="s">
        <v>580</v>
      </c>
      <c r="G133" s="297" t="s">
        <v>224</v>
      </c>
      <c r="H133" s="298">
        <v>2750</v>
      </c>
      <c r="I133" s="313"/>
      <c r="J133" s="299">
        <f>ROUND($I$133*$H$133,2)</f>
        <v>0</v>
      </c>
      <c r="K133" s="296" t="s">
        <v>136</v>
      </c>
      <c r="L133" s="36"/>
      <c r="M133" s="53"/>
      <c r="N133" s="54" t="s">
        <v>43</v>
      </c>
      <c r="Q133" s="55">
        <v>0</v>
      </c>
      <c r="R133" s="55">
        <f>$Q$133*$H$133</f>
        <v>0</v>
      </c>
      <c r="S133" s="55">
        <v>0</v>
      </c>
      <c r="T133" s="56">
        <f>$S$133*$H$133</f>
        <v>0</v>
      </c>
      <c r="AR133" s="37" t="s">
        <v>137</v>
      </c>
      <c r="AT133" s="37" t="s">
        <v>132</v>
      </c>
      <c r="AU133" s="37" t="s">
        <v>80</v>
      </c>
      <c r="AY133" s="6" t="s">
        <v>130</v>
      </c>
      <c r="BE133" s="57">
        <f>IF($N$133="základní",$J$133,0)</f>
        <v>0</v>
      </c>
      <c r="BF133" s="57">
        <f>IF($N$133="snížená",$J$133,0)</f>
        <v>0</v>
      </c>
      <c r="BG133" s="57">
        <f>IF($N$133="zákl. přenesená",$J$133,0)</f>
        <v>0</v>
      </c>
      <c r="BH133" s="57">
        <f>IF($N$133="sníž. přenesená",$J$133,0)</f>
        <v>0</v>
      </c>
      <c r="BI133" s="57">
        <f>IF($N$133="nulová",$J$133,0)</f>
        <v>0</v>
      </c>
      <c r="BJ133" s="37" t="s">
        <v>22</v>
      </c>
      <c r="BK133" s="57">
        <f>ROUND($I$133*$H$133,2)</f>
        <v>0</v>
      </c>
      <c r="BL133" s="37" t="s">
        <v>137</v>
      </c>
      <c r="BM133" s="37" t="s">
        <v>581</v>
      </c>
    </row>
    <row r="134" spans="1:47" s="6" customFormat="1" ht="25.15" customHeight="1">
      <c r="A134" s="186"/>
      <c r="B134" s="243"/>
      <c r="C134" s="186"/>
      <c r="D134" s="300" t="s">
        <v>139</v>
      </c>
      <c r="E134" s="186"/>
      <c r="F134" s="301" t="s">
        <v>582</v>
      </c>
      <c r="G134" s="186"/>
      <c r="H134" s="186"/>
      <c r="I134" s="314"/>
      <c r="J134" s="186"/>
      <c r="K134" s="186"/>
      <c r="L134" s="36"/>
      <c r="M134" s="58"/>
      <c r="T134" s="59"/>
      <c r="AT134" s="6" t="s">
        <v>139</v>
      </c>
      <c r="AU134" s="6" t="s">
        <v>80</v>
      </c>
    </row>
    <row r="135" spans="1:65" s="6" customFormat="1" ht="13.9" customHeight="1">
      <c r="A135" s="186"/>
      <c r="B135" s="243"/>
      <c r="C135" s="307" t="s">
        <v>208</v>
      </c>
      <c r="D135" s="307" t="s">
        <v>252</v>
      </c>
      <c r="E135" s="308" t="s">
        <v>253</v>
      </c>
      <c r="F135" s="309" t="s">
        <v>254</v>
      </c>
      <c r="G135" s="310" t="s">
        <v>255</v>
      </c>
      <c r="H135" s="311">
        <v>41.25</v>
      </c>
      <c r="I135" s="315"/>
      <c r="J135" s="312">
        <f>ROUND($I$135*$H$135,2)</f>
        <v>0</v>
      </c>
      <c r="K135" s="309" t="s">
        <v>136</v>
      </c>
      <c r="L135" s="64"/>
      <c r="M135" s="65"/>
      <c r="N135" s="66" t="s">
        <v>43</v>
      </c>
      <c r="Q135" s="55">
        <v>0.001</v>
      </c>
      <c r="R135" s="55">
        <f>$Q$135*$H$135</f>
        <v>0.04125</v>
      </c>
      <c r="S135" s="55">
        <v>0</v>
      </c>
      <c r="T135" s="56">
        <f>$S$135*$H$135</f>
        <v>0</v>
      </c>
      <c r="AR135" s="37" t="s">
        <v>181</v>
      </c>
      <c r="AT135" s="37" t="s">
        <v>252</v>
      </c>
      <c r="AU135" s="37" t="s">
        <v>80</v>
      </c>
      <c r="AY135" s="6" t="s">
        <v>130</v>
      </c>
      <c r="BE135" s="57">
        <f>IF($N$135="základní",$J$135,0)</f>
        <v>0</v>
      </c>
      <c r="BF135" s="57">
        <f>IF($N$135="snížená",$J$135,0)</f>
        <v>0</v>
      </c>
      <c r="BG135" s="57">
        <f>IF($N$135="zákl. přenesená",$J$135,0)</f>
        <v>0</v>
      </c>
      <c r="BH135" s="57">
        <f>IF($N$135="sníž. přenesená",$J$135,0)</f>
        <v>0</v>
      </c>
      <c r="BI135" s="57">
        <f>IF($N$135="nulová",$J$135,0)</f>
        <v>0</v>
      </c>
      <c r="BJ135" s="37" t="s">
        <v>22</v>
      </c>
      <c r="BK135" s="57">
        <f>ROUND($I$135*$H$135,2)</f>
        <v>0</v>
      </c>
      <c r="BL135" s="37" t="s">
        <v>137</v>
      </c>
      <c r="BM135" s="37" t="s">
        <v>256</v>
      </c>
    </row>
    <row r="136" spans="1:47" s="6" customFormat="1" ht="14.45" customHeight="1">
      <c r="A136" s="186"/>
      <c r="B136" s="243"/>
      <c r="C136" s="186"/>
      <c r="D136" s="300" t="s">
        <v>139</v>
      </c>
      <c r="E136" s="186"/>
      <c r="F136" s="301" t="s">
        <v>257</v>
      </c>
      <c r="G136" s="186"/>
      <c r="H136" s="186"/>
      <c r="I136" s="314"/>
      <c r="J136" s="186"/>
      <c r="K136" s="186"/>
      <c r="L136" s="36"/>
      <c r="M136" s="58"/>
      <c r="T136" s="59"/>
      <c r="AT136" s="6" t="s">
        <v>139</v>
      </c>
      <c r="AU136" s="6" t="s">
        <v>80</v>
      </c>
    </row>
    <row r="137" spans="1:51" s="6" customFormat="1" ht="13.9" customHeight="1">
      <c r="A137" s="186"/>
      <c r="B137" s="302"/>
      <c r="C137" s="186"/>
      <c r="D137" s="303" t="s">
        <v>151</v>
      </c>
      <c r="E137" s="186"/>
      <c r="F137" s="305" t="s">
        <v>583</v>
      </c>
      <c r="G137" s="186"/>
      <c r="H137" s="306">
        <v>41.25</v>
      </c>
      <c r="I137" s="314"/>
      <c r="J137" s="186"/>
      <c r="K137" s="186"/>
      <c r="L137" s="60"/>
      <c r="M137" s="62"/>
      <c r="T137" s="63"/>
      <c r="AT137" s="61" t="s">
        <v>151</v>
      </c>
      <c r="AU137" s="61" t="s">
        <v>80</v>
      </c>
      <c r="AV137" s="61" t="s">
        <v>80</v>
      </c>
      <c r="AW137" s="61" t="s">
        <v>72</v>
      </c>
      <c r="AX137" s="61" t="s">
        <v>22</v>
      </c>
      <c r="AY137" s="61" t="s">
        <v>130</v>
      </c>
    </row>
    <row r="138" spans="1:63" s="46" customFormat="1" ht="30.6" customHeight="1">
      <c r="A138" s="287"/>
      <c r="B138" s="288"/>
      <c r="C138" s="287"/>
      <c r="D138" s="289" t="s">
        <v>71</v>
      </c>
      <c r="E138" s="292" t="s">
        <v>80</v>
      </c>
      <c r="F138" s="292" t="s">
        <v>259</v>
      </c>
      <c r="G138" s="287"/>
      <c r="H138" s="287"/>
      <c r="I138" s="316"/>
      <c r="J138" s="293">
        <f>$BK$138</f>
        <v>0</v>
      </c>
      <c r="K138" s="287"/>
      <c r="L138" s="47"/>
      <c r="M138" s="49"/>
      <c r="P138" s="50">
        <f>SUM($P$139:$P$150)</f>
        <v>0</v>
      </c>
      <c r="R138" s="50">
        <f>SUM($R$139:$R$150)</f>
        <v>0.26316</v>
      </c>
      <c r="T138" s="51">
        <f>SUM($T$139:$T$150)</f>
        <v>0</v>
      </c>
      <c r="AR138" s="48" t="s">
        <v>22</v>
      </c>
      <c r="AT138" s="48" t="s">
        <v>71</v>
      </c>
      <c r="AU138" s="48" t="s">
        <v>22</v>
      </c>
      <c r="AY138" s="48" t="s">
        <v>130</v>
      </c>
      <c r="BK138" s="52">
        <f>SUM($BK$139:$BK$150)</f>
        <v>0</v>
      </c>
    </row>
    <row r="139" spans="1:65" s="6" customFormat="1" ht="13.9" customHeight="1">
      <c r="A139" s="186"/>
      <c r="B139" s="243"/>
      <c r="C139" s="294" t="s">
        <v>213</v>
      </c>
      <c r="D139" s="294" t="s">
        <v>132</v>
      </c>
      <c r="E139" s="295" t="s">
        <v>261</v>
      </c>
      <c r="F139" s="296" t="s">
        <v>262</v>
      </c>
      <c r="G139" s="297" t="s">
        <v>148</v>
      </c>
      <c r="H139" s="298">
        <v>144.48</v>
      </c>
      <c r="I139" s="313"/>
      <c r="J139" s="299">
        <f>ROUND($I$139*$H$139,2)</f>
        <v>0</v>
      </c>
      <c r="K139" s="296" t="s">
        <v>136</v>
      </c>
      <c r="L139" s="36"/>
      <c r="M139" s="53"/>
      <c r="N139" s="54" t="s">
        <v>43</v>
      </c>
      <c r="Q139" s="55">
        <v>0</v>
      </c>
      <c r="R139" s="55">
        <f>$Q$139*$H$139</f>
        <v>0</v>
      </c>
      <c r="S139" s="55">
        <v>0</v>
      </c>
      <c r="T139" s="56">
        <f>$S$139*$H$139</f>
        <v>0</v>
      </c>
      <c r="AR139" s="37" t="s">
        <v>137</v>
      </c>
      <c r="AT139" s="37" t="s">
        <v>132</v>
      </c>
      <c r="AU139" s="37" t="s">
        <v>80</v>
      </c>
      <c r="AY139" s="6" t="s">
        <v>130</v>
      </c>
      <c r="BE139" s="57">
        <f>IF($N$139="základní",$J$139,0)</f>
        <v>0</v>
      </c>
      <c r="BF139" s="57">
        <f>IF($N$139="snížená",$J$139,0)</f>
        <v>0</v>
      </c>
      <c r="BG139" s="57">
        <f>IF($N$139="zákl. přenesená",$J$139,0)</f>
        <v>0</v>
      </c>
      <c r="BH139" s="57">
        <f>IF($N$139="sníž. přenesená",$J$139,0)</f>
        <v>0</v>
      </c>
      <c r="BI139" s="57">
        <f>IF($N$139="nulová",$J$139,0)</f>
        <v>0</v>
      </c>
      <c r="BJ139" s="37" t="s">
        <v>22</v>
      </c>
      <c r="BK139" s="57">
        <f>ROUND($I$139*$H$139,2)</f>
        <v>0</v>
      </c>
      <c r="BL139" s="37" t="s">
        <v>137</v>
      </c>
      <c r="BM139" s="37" t="s">
        <v>263</v>
      </c>
    </row>
    <row r="140" spans="1:47" s="6" customFormat="1" ht="25.15" customHeight="1">
      <c r="A140" s="186"/>
      <c r="B140" s="243"/>
      <c r="C140" s="186"/>
      <c r="D140" s="300" t="s">
        <v>139</v>
      </c>
      <c r="E140" s="186"/>
      <c r="F140" s="301" t="s">
        <v>264</v>
      </c>
      <c r="G140" s="186"/>
      <c r="H140" s="186"/>
      <c r="I140" s="314"/>
      <c r="J140" s="186"/>
      <c r="K140" s="186"/>
      <c r="L140" s="36"/>
      <c r="M140" s="58"/>
      <c r="T140" s="59"/>
      <c r="AT140" s="6" t="s">
        <v>139</v>
      </c>
      <c r="AU140" s="6" t="s">
        <v>80</v>
      </c>
    </row>
    <row r="141" spans="1:51" s="6" customFormat="1" ht="13.9" customHeight="1">
      <c r="A141" s="186"/>
      <c r="B141" s="302"/>
      <c r="C141" s="186"/>
      <c r="D141" s="303" t="s">
        <v>151</v>
      </c>
      <c r="E141" s="304"/>
      <c r="F141" s="305" t="s">
        <v>584</v>
      </c>
      <c r="G141" s="186"/>
      <c r="H141" s="306">
        <v>144.48</v>
      </c>
      <c r="I141" s="314"/>
      <c r="J141" s="186"/>
      <c r="K141" s="186"/>
      <c r="L141" s="60"/>
      <c r="M141" s="62"/>
      <c r="T141" s="63"/>
      <c r="AT141" s="61" t="s">
        <v>151</v>
      </c>
      <c r="AU141" s="61" t="s">
        <v>80</v>
      </c>
      <c r="AV141" s="61" t="s">
        <v>80</v>
      </c>
      <c r="AW141" s="61" t="s">
        <v>98</v>
      </c>
      <c r="AX141" s="61" t="s">
        <v>72</v>
      </c>
      <c r="AY141" s="61" t="s">
        <v>130</v>
      </c>
    </row>
    <row r="142" spans="1:65" s="6" customFormat="1" ht="13.9" customHeight="1">
      <c r="A142" s="186"/>
      <c r="B142" s="243"/>
      <c r="C142" s="294" t="s">
        <v>216</v>
      </c>
      <c r="D142" s="294" t="s">
        <v>132</v>
      </c>
      <c r="E142" s="295" t="s">
        <v>267</v>
      </c>
      <c r="F142" s="296" t="s">
        <v>268</v>
      </c>
      <c r="G142" s="297" t="s">
        <v>224</v>
      </c>
      <c r="H142" s="298">
        <v>283.8</v>
      </c>
      <c r="I142" s="313"/>
      <c r="J142" s="299">
        <f>ROUND($I$142*$H$142,2)</f>
        <v>0</v>
      </c>
      <c r="K142" s="296" t="s">
        <v>136</v>
      </c>
      <c r="L142" s="36"/>
      <c r="M142" s="53"/>
      <c r="N142" s="54" t="s">
        <v>43</v>
      </c>
      <c r="Q142" s="55">
        <v>0.00017</v>
      </c>
      <c r="R142" s="55">
        <f>$Q$142*$H$142</f>
        <v>0.048246000000000004</v>
      </c>
      <c r="S142" s="55">
        <v>0</v>
      </c>
      <c r="T142" s="56">
        <f>$S$142*$H$142</f>
        <v>0</v>
      </c>
      <c r="AR142" s="37" t="s">
        <v>137</v>
      </c>
      <c r="AT142" s="37" t="s">
        <v>132</v>
      </c>
      <c r="AU142" s="37" t="s">
        <v>80</v>
      </c>
      <c r="AY142" s="6" t="s">
        <v>130</v>
      </c>
      <c r="BE142" s="57">
        <f>IF($N$142="základní",$J$142,0)</f>
        <v>0</v>
      </c>
      <c r="BF142" s="57">
        <f>IF($N$142="snížená",$J$142,0)</f>
        <v>0</v>
      </c>
      <c r="BG142" s="57">
        <f>IF($N$142="zákl. přenesená",$J$142,0)</f>
        <v>0</v>
      </c>
      <c r="BH142" s="57">
        <f>IF($N$142="sníž. přenesená",$J$142,0)</f>
        <v>0</v>
      </c>
      <c r="BI142" s="57">
        <f>IF($N$142="nulová",$J$142,0)</f>
        <v>0</v>
      </c>
      <c r="BJ142" s="37" t="s">
        <v>22</v>
      </c>
      <c r="BK142" s="57">
        <f>ROUND($I$142*$H$142,2)</f>
        <v>0</v>
      </c>
      <c r="BL142" s="37" t="s">
        <v>137</v>
      </c>
      <c r="BM142" s="37" t="s">
        <v>269</v>
      </c>
    </row>
    <row r="143" spans="1:47" s="6" customFormat="1" ht="25.15" customHeight="1">
      <c r="A143" s="186"/>
      <c r="B143" s="243"/>
      <c r="C143" s="186"/>
      <c r="D143" s="300" t="s">
        <v>139</v>
      </c>
      <c r="E143" s="186"/>
      <c r="F143" s="301" t="s">
        <v>270</v>
      </c>
      <c r="G143" s="186"/>
      <c r="H143" s="186"/>
      <c r="I143" s="314"/>
      <c r="J143" s="186"/>
      <c r="K143" s="186"/>
      <c r="L143" s="36"/>
      <c r="M143" s="58"/>
      <c r="T143" s="59"/>
      <c r="AT143" s="6" t="s">
        <v>139</v>
      </c>
      <c r="AU143" s="6" t="s">
        <v>80</v>
      </c>
    </row>
    <row r="144" spans="1:51" s="6" customFormat="1" ht="13.9" customHeight="1">
      <c r="A144" s="186"/>
      <c r="B144" s="302"/>
      <c r="C144" s="186"/>
      <c r="D144" s="303" t="s">
        <v>151</v>
      </c>
      <c r="E144" s="304"/>
      <c r="F144" s="305" t="s">
        <v>585</v>
      </c>
      <c r="G144" s="186"/>
      <c r="H144" s="306">
        <v>283.8</v>
      </c>
      <c r="I144" s="314"/>
      <c r="J144" s="186"/>
      <c r="K144" s="186"/>
      <c r="L144" s="60"/>
      <c r="M144" s="62"/>
      <c r="T144" s="63"/>
      <c r="AT144" s="61" t="s">
        <v>151</v>
      </c>
      <c r="AU144" s="61" t="s">
        <v>80</v>
      </c>
      <c r="AV144" s="61" t="s">
        <v>80</v>
      </c>
      <c r="AW144" s="61" t="s">
        <v>98</v>
      </c>
      <c r="AX144" s="61" t="s">
        <v>72</v>
      </c>
      <c r="AY144" s="61" t="s">
        <v>130</v>
      </c>
    </row>
    <row r="145" spans="1:65" s="6" customFormat="1" ht="13.9" customHeight="1">
      <c r="A145" s="186"/>
      <c r="B145" s="243"/>
      <c r="C145" s="307" t="s">
        <v>9</v>
      </c>
      <c r="D145" s="307" t="s">
        <v>252</v>
      </c>
      <c r="E145" s="308" t="s">
        <v>273</v>
      </c>
      <c r="F145" s="309" t="s">
        <v>274</v>
      </c>
      <c r="G145" s="310" t="s">
        <v>224</v>
      </c>
      <c r="H145" s="311">
        <v>326.37</v>
      </c>
      <c r="I145" s="315"/>
      <c r="J145" s="312">
        <f>ROUND($I$145*$H$145,2)</f>
        <v>0</v>
      </c>
      <c r="K145" s="309" t="s">
        <v>136</v>
      </c>
      <c r="L145" s="64"/>
      <c r="M145" s="65"/>
      <c r="N145" s="66" t="s">
        <v>43</v>
      </c>
      <c r="Q145" s="55">
        <v>0.0002</v>
      </c>
      <c r="R145" s="55">
        <f>$Q$145*$H$145</f>
        <v>0.065274</v>
      </c>
      <c r="S145" s="55">
        <v>0</v>
      </c>
      <c r="T145" s="56">
        <f>$S$145*$H$145</f>
        <v>0</v>
      </c>
      <c r="AR145" s="37" t="s">
        <v>181</v>
      </c>
      <c r="AT145" s="37" t="s">
        <v>252</v>
      </c>
      <c r="AU145" s="37" t="s">
        <v>80</v>
      </c>
      <c r="AY145" s="6" t="s">
        <v>130</v>
      </c>
      <c r="BE145" s="57">
        <f>IF($N$145="základní",$J$145,0)</f>
        <v>0</v>
      </c>
      <c r="BF145" s="57">
        <f>IF($N$145="snížená",$J$145,0)</f>
        <v>0</v>
      </c>
      <c r="BG145" s="57">
        <f>IF($N$145="zákl. přenesená",$J$145,0)</f>
        <v>0</v>
      </c>
      <c r="BH145" s="57">
        <f>IF($N$145="sníž. přenesená",$J$145,0)</f>
        <v>0</v>
      </c>
      <c r="BI145" s="57">
        <f>IF($N$145="nulová",$J$145,0)</f>
        <v>0</v>
      </c>
      <c r="BJ145" s="37" t="s">
        <v>22</v>
      </c>
      <c r="BK145" s="57">
        <f>ROUND($I$145*$H$145,2)</f>
        <v>0</v>
      </c>
      <c r="BL145" s="37" t="s">
        <v>137</v>
      </c>
      <c r="BM145" s="37" t="s">
        <v>275</v>
      </c>
    </row>
    <row r="146" spans="1:47" s="6" customFormat="1" ht="14.45" customHeight="1">
      <c r="A146" s="186"/>
      <c r="B146" s="243"/>
      <c r="C146" s="186"/>
      <c r="D146" s="300" t="s">
        <v>139</v>
      </c>
      <c r="E146" s="186"/>
      <c r="F146" s="301" t="s">
        <v>276</v>
      </c>
      <c r="G146" s="186"/>
      <c r="H146" s="186"/>
      <c r="I146" s="314"/>
      <c r="J146" s="186"/>
      <c r="K146" s="186"/>
      <c r="L146" s="36"/>
      <c r="M146" s="58"/>
      <c r="T146" s="59"/>
      <c r="AT146" s="6" t="s">
        <v>139</v>
      </c>
      <c r="AU146" s="6" t="s">
        <v>80</v>
      </c>
    </row>
    <row r="147" spans="1:51" s="6" customFormat="1" ht="13.9" customHeight="1">
      <c r="A147" s="186"/>
      <c r="B147" s="302"/>
      <c r="C147" s="186"/>
      <c r="D147" s="303" t="s">
        <v>151</v>
      </c>
      <c r="E147" s="304"/>
      <c r="F147" s="305" t="s">
        <v>586</v>
      </c>
      <c r="G147" s="186"/>
      <c r="H147" s="306">
        <v>326.37</v>
      </c>
      <c r="I147" s="314"/>
      <c r="J147" s="186"/>
      <c r="K147" s="186"/>
      <c r="L147" s="60"/>
      <c r="M147" s="62"/>
      <c r="T147" s="63"/>
      <c r="AT147" s="61" t="s">
        <v>151</v>
      </c>
      <c r="AU147" s="61" t="s">
        <v>80</v>
      </c>
      <c r="AV147" s="61" t="s">
        <v>80</v>
      </c>
      <c r="AW147" s="61" t="s">
        <v>98</v>
      </c>
      <c r="AX147" s="61" t="s">
        <v>72</v>
      </c>
      <c r="AY147" s="61" t="s">
        <v>130</v>
      </c>
    </row>
    <row r="148" spans="1:65" s="6" customFormat="1" ht="13.9" customHeight="1">
      <c r="A148" s="186"/>
      <c r="B148" s="243"/>
      <c r="C148" s="294" t="s">
        <v>221</v>
      </c>
      <c r="D148" s="294" t="s">
        <v>132</v>
      </c>
      <c r="E148" s="295" t="s">
        <v>279</v>
      </c>
      <c r="F148" s="296" t="s">
        <v>280</v>
      </c>
      <c r="G148" s="297" t="s">
        <v>281</v>
      </c>
      <c r="H148" s="298">
        <v>129</v>
      </c>
      <c r="I148" s="313"/>
      <c r="J148" s="299">
        <f>ROUND($I$148*$H$148,2)</f>
        <v>0</v>
      </c>
      <c r="K148" s="296" t="s">
        <v>136</v>
      </c>
      <c r="L148" s="36"/>
      <c r="M148" s="53"/>
      <c r="N148" s="54" t="s">
        <v>43</v>
      </c>
      <c r="Q148" s="55">
        <v>0.00116</v>
      </c>
      <c r="R148" s="55">
        <f>$Q$148*$H$148</f>
        <v>0.14964</v>
      </c>
      <c r="S148" s="55">
        <v>0</v>
      </c>
      <c r="T148" s="56">
        <f>$S$148*$H$148</f>
        <v>0</v>
      </c>
      <c r="AR148" s="37" t="s">
        <v>137</v>
      </c>
      <c r="AT148" s="37" t="s">
        <v>132</v>
      </c>
      <c r="AU148" s="37" t="s">
        <v>80</v>
      </c>
      <c r="AY148" s="6" t="s">
        <v>130</v>
      </c>
      <c r="BE148" s="57">
        <f>IF($N$148="základní",$J$148,0)</f>
        <v>0</v>
      </c>
      <c r="BF148" s="57">
        <f>IF($N$148="snížená",$J$148,0)</f>
        <v>0</v>
      </c>
      <c r="BG148" s="57">
        <f>IF($N$148="zákl. přenesená",$J$148,0)</f>
        <v>0</v>
      </c>
      <c r="BH148" s="57">
        <f>IF($N$148="sníž. přenesená",$J$148,0)</f>
        <v>0</v>
      </c>
      <c r="BI148" s="57">
        <f>IF($N$148="nulová",$J$148,0)</f>
        <v>0</v>
      </c>
      <c r="BJ148" s="37" t="s">
        <v>22</v>
      </c>
      <c r="BK148" s="57">
        <f>ROUND($I$148*$H$148,2)</f>
        <v>0</v>
      </c>
      <c r="BL148" s="37" t="s">
        <v>137</v>
      </c>
      <c r="BM148" s="37" t="s">
        <v>282</v>
      </c>
    </row>
    <row r="149" spans="1:47" s="6" customFormat="1" ht="14.45" customHeight="1">
      <c r="A149" s="186"/>
      <c r="B149" s="243"/>
      <c r="C149" s="186"/>
      <c r="D149" s="300" t="s">
        <v>139</v>
      </c>
      <c r="E149" s="186"/>
      <c r="F149" s="301" t="s">
        <v>283</v>
      </c>
      <c r="G149" s="186"/>
      <c r="H149" s="186"/>
      <c r="I149" s="314"/>
      <c r="J149" s="186"/>
      <c r="K149" s="186"/>
      <c r="L149" s="36"/>
      <c r="M149" s="58"/>
      <c r="T149" s="59"/>
      <c r="AT149" s="6" t="s">
        <v>139</v>
      </c>
      <c r="AU149" s="6" t="s">
        <v>80</v>
      </c>
    </row>
    <row r="150" spans="1:51" s="6" customFormat="1" ht="13.9" customHeight="1">
      <c r="A150" s="186"/>
      <c r="B150" s="302"/>
      <c r="C150" s="186"/>
      <c r="D150" s="303" t="s">
        <v>151</v>
      </c>
      <c r="E150" s="304"/>
      <c r="F150" s="305" t="s">
        <v>587</v>
      </c>
      <c r="G150" s="186"/>
      <c r="H150" s="306">
        <v>129</v>
      </c>
      <c r="I150" s="314"/>
      <c r="J150" s="186"/>
      <c r="K150" s="186"/>
      <c r="L150" s="60"/>
      <c r="M150" s="62"/>
      <c r="T150" s="63"/>
      <c r="AT150" s="61" t="s">
        <v>151</v>
      </c>
      <c r="AU150" s="61" t="s">
        <v>80</v>
      </c>
      <c r="AV150" s="61" t="s">
        <v>80</v>
      </c>
      <c r="AW150" s="61" t="s">
        <v>98</v>
      </c>
      <c r="AX150" s="61" t="s">
        <v>72</v>
      </c>
      <c r="AY150" s="61" t="s">
        <v>130</v>
      </c>
    </row>
    <row r="151" spans="1:63" s="46" customFormat="1" ht="30.6" customHeight="1">
      <c r="A151" s="287"/>
      <c r="B151" s="288"/>
      <c r="C151" s="287"/>
      <c r="D151" s="289" t="s">
        <v>71</v>
      </c>
      <c r="E151" s="292" t="s">
        <v>145</v>
      </c>
      <c r="F151" s="292" t="s">
        <v>285</v>
      </c>
      <c r="G151" s="287"/>
      <c r="H151" s="287"/>
      <c r="I151" s="316"/>
      <c r="J151" s="293">
        <f>$BK$151</f>
        <v>0</v>
      </c>
      <c r="K151" s="287"/>
      <c r="L151" s="47"/>
      <c r="M151" s="49"/>
      <c r="P151" s="50">
        <f>SUM($P$152:$P$185)</f>
        <v>0</v>
      </c>
      <c r="R151" s="50">
        <f>SUM($R$152:$R$185)</f>
        <v>6.77745026</v>
      </c>
      <c r="T151" s="51">
        <f>SUM($T$152:$T$185)</f>
        <v>0</v>
      </c>
      <c r="AR151" s="48" t="s">
        <v>22</v>
      </c>
      <c r="AT151" s="48" t="s">
        <v>71</v>
      </c>
      <c r="AU151" s="48" t="s">
        <v>22</v>
      </c>
      <c r="AY151" s="48" t="s">
        <v>130</v>
      </c>
      <c r="BK151" s="52">
        <f>SUM($BK$152:$BK$185)</f>
        <v>0</v>
      </c>
    </row>
    <row r="152" spans="1:65" s="6" customFormat="1" ht="13.9" customHeight="1">
      <c r="A152" s="186"/>
      <c r="B152" s="243"/>
      <c r="C152" s="294" t="s">
        <v>228</v>
      </c>
      <c r="D152" s="294" t="s">
        <v>132</v>
      </c>
      <c r="E152" s="295" t="s">
        <v>287</v>
      </c>
      <c r="F152" s="296" t="s">
        <v>288</v>
      </c>
      <c r="G152" s="297" t="s">
        <v>148</v>
      </c>
      <c r="H152" s="298">
        <v>36.722</v>
      </c>
      <c r="I152" s="313"/>
      <c r="J152" s="299">
        <f>ROUND($I$152*$H$152,2)</f>
        <v>0</v>
      </c>
      <c r="K152" s="296" t="s">
        <v>136</v>
      </c>
      <c r="L152" s="36"/>
      <c r="M152" s="53"/>
      <c r="N152" s="54" t="s">
        <v>43</v>
      </c>
      <c r="Q152" s="55">
        <v>0</v>
      </c>
      <c r="R152" s="55">
        <f>$Q$152*$H$152</f>
        <v>0</v>
      </c>
      <c r="S152" s="55">
        <v>0</v>
      </c>
      <c r="T152" s="56">
        <f>$S$152*$H$152</f>
        <v>0</v>
      </c>
      <c r="AR152" s="37" t="s">
        <v>137</v>
      </c>
      <c r="AT152" s="37" t="s">
        <v>132</v>
      </c>
      <c r="AU152" s="37" t="s">
        <v>80</v>
      </c>
      <c r="AY152" s="6" t="s">
        <v>130</v>
      </c>
      <c r="BE152" s="57">
        <f>IF($N$152="základní",$J$152,0)</f>
        <v>0</v>
      </c>
      <c r="BF152" s="57">
        <f>IF($N$152="snížená",$J$152,0)</f>
        <v>0</v>
      </c>
      <c r="BG152" s="57">
        <f>IF($N$152="zákl. přenesená",$J$152,0)</f>
        <v>0</v>
      </c>
      <c r="BH152" s="57">
        <f>IF($N$152="sníž. přenesená",$J$152,0)</f>
        <v>0</v>
      </c>
      <c r="BI152" s="57">
        <f>IF($N$152="nulová",$J$152,0)</f>
        <v>0</v>
      </c>
      <c r="BJ152" s="37" t="s">
        <v>22</v>
      </c>
      <c r="BK152" s="57">
        <f>ROUND($I$152*$H$152,2)</f>
        <v>0</v>
      </c>
      <c r="BL152" s="37" t="s">
        <v>137</v>
      </c>
      <c r="BM152" s="37" t="s">
        <v>289</v>
      </c>
    </row>
    <row r="153" spans="1:47" s="6" customFormat="1" ht="36.6" customHeight="1">
      <c r="A153" s="186"/>
      <c r="B153" s="243"/>
      <c r="C153" s="186"/>
      <c r="D153" s="300" t="s">
        <v>139</v>
      </c>
      <c r="E153" s="186"/>
      <c r="F153" s="301" t="s">
        <v>290</v>
      </c>
      <c r="G153" s="186"/>
      <c r="H153" s="186"/>
      <c r="I153" s="314"/>
      <c r="J153" s="186"/>
      <c r="K153" s="186"/>
      <c r="L153" s="36"/>
      <c r="M153" s="58"/>
      <c r="T153" s="59"/>
      <c r="AT153" s="6" t="s">
        <v>139</v>
      </c>
      <c r="AU153" s="6" t="s">
        <v>80</v>
      </c>
    </row>
    <row r="154" spans="1:51" s="6" customFormat="1" ht="13.9" customHeight="1">
      <c r="A154" s="186"/>
      <c r="B154" s="302"/>
      <c r="C154" s="186"/>
      <c r="D154" s="303" t="s">
        <v>151</v>
      </c>
      <c r="E154" s="304"/>
      <c r="F154" s="305" t="s">
        <v>588</v>
      </c>
      <c r="G154" s="186"/>
      <c r="H154" s="306">
        <v>34.5</v>
      </c>
      <c r="I154" s="314"/>
      <c r="J154" s="186"/>
      <c r="K154" s="186"/>
      <c r="L154" s="60"/>
      <c r="M154" s="62"/>
      <c r="T154" s="63"/>
      <c r="AT154" s="61" t="s">
        <v>151</v>
      </c>
      <c r="AU154" s="61" t="s">
        <v>80</v>
      </c>
      <c r="AV154" s="61" t="s">
        <v>80</v>
      </c>
      <c r="AW154" s="61" t="s">
        <v>98</v>
      </c>
      <c r="AX154" s="61" t="s">
        <v>72</v>
      </c>
      <c r="AY154" s="61" t="s">
        <v>130</v>
      </c>
    </row>
    <row r="155" spans="1:51" s="6" customFormat="1" ht="13.9" customHeight="1">
      <c r="A155" s="186"/>
      <c r="B155" s="302"/>
      <c r="C155" s="186"/>
      <c r="D155" s="303" t="s">
        <v>151</v>
      </c>
      <c r="E155" s="304"/>
      <c r="F155" s="305" t="s">
        <v>589</v>
      </c>
      <c r="G155" s="186"/>
      <c r="H155" s="306">
        <v>2</v>
      </c>
      <c r="I155" s="314"/>
      <c r="J155" s="186"/>
      <c r="K155" s="186"/>
      <c r="L155" s="60"/>
      <c r="M155" s="62"/>
      <c r="T155" s="63"/>
      <c r="AT155" s="61" t="s">
        <v>151</v>
      </c>
      <c r="AU155" s="61" t="s">
        <v>80</v>
      </c>
      <c r="AV155" s="61" t="s">
        <v>80</v>
      </c>
      <c r="AW155" s="61" t="s">
        <v>98</v>
      </c>
      <c r="AX155" s="61" t="s">
        <v>72</v>
      </c>
      <c r="AY155" s="61" t="s">
        <v>130</v>
      </c>
    </row>
    <row r="156" spans="1:51" s="6" customFormat="1" ht="13.9" customHeight="1">
      <c r="A156" s="186"/>
      <c r="B156" s="302"/>
      <c r="C156" s="186"/>
      <c r="D156" s="303" t="s">
        <v>151</v>
      </c>
      <c r="E156" s="304"/>
      <c r="F156" s="305" t="s">
        <v>590</v>
      </c>
      <c r="G156" s="186"/>
      <c r="H156" s="306">
        <v>0.222</v>
      </c>
      <c r="I156" s="314"/>
      <c r="J156" s="186"/>
      <c r="K156" s="186"/>
      <c r="L156" s="60"/>
      <c r="M156" s="62"/>
      <c r="T156" s="63"/>
      <c r="AT156" s="61" t="s">
        <v>151</v>
      </c>
      <c r="AU156" s="61" t="s">
        <v>80</v>
      </c>
      <c r="AV156" s="61" t="s">
        <v>80</v>
      </c>
      <c r="AW156" s="61" t="s">
        <v>98</v>
      </c>
      <c r="AX156" s="61" t="s">
        <v>72</v>
      </c>
      <c r="AY156" s="61" t="s">
        <v>130</v>
      </c>
    </row>
    <row r="157" spans="1:65" s="6" customFormat="1" ht="13.9" customHeight="1">
      <c r="A157" s="186"/>
      <c r="B157" s="243"/>
      <c r="C157" s="294" t="s">
        <v>234</v>
      </c>
      <c r="D157" s="294" t="s">
        <v>132</v>
      </c>
      <c r="E157" s="295" t="s">
        <v>293</v>
      </c>
      <c r="F157" s="296" t="s">
        <v>294</v>
      </c>
      <c r="G157" s="297" t="s">
        <v>148</v>
      </c>
      <c r="H157" s="298">
        <v>26.555</v>
      </c>
      <c r="I157" s="313"/>
      <c r="J157" s="299">
        <f>ROUND($I$157*$H$157,2)</f>
        <v>0</v>
      </c>
      <c r="K157" s="296" t="s">
        <v>136</v>
      </c>
      <c r="L157" s="36"/>
      <c r="M157" s="53"/>
      <c r="N157" s="54" t="s">
        <v>43</v>
      </c>
      <c r="Q157" s="55">
        <v>0</v>
      </c>
      <c r="R157" s="55">
        <f>$Q$157*$H$157</f>
        <v>0</v>
      </c>
      <c r="S157" s="55">
        <v>0</v>
      </c>
      <c r="T157" s="56">
        <f>$S$157*$H$157</f>
        <v>0</v>
      </c>
      <c r="AR157" s="37" t="s">
        <v>137</v>
      </c>
      <c r="AT157" s="37" t="s">
        <v>132</v>
      </c>
      <c r="AU157" s="37" t="s">
        <v>80</v>
      </c>
      <c r="AY157" s="6" t="s">
        <v>130</v>
      </c>
      <c r="BE157" s="57">
        <f>IF($N$157="základní",$J$157,0)</f>
        <v>0</v>
      </c>
      <c r="BF157" s="57">
        <f>IF($N$157="snížená",$J$157,0)</f>
        <v>0</v>
      </c>
      <c r="BG157" s="57">
        <f>IF($N$157="zákl. přenesená",$J$157,0)</f>
        <v>0</v>
      </c>
      <c r="BH157" s="57">
        <f>IF($N$157="sníž. přenesená",$J$157,0)</f>
        <v>0</v>
      </c>
      <c r="BI157" s="57">
        <f>IF($N$157="nulová",$J$157,0)</f>
        <v>0</v>
      </c>
      <c r="BJ157" s="37" t="s">
        <v>22</v>
      </c>
      <c r="BK157" s="57">
        <f>ROUND($I$157*$H$157,2)</f>
        <v>0</v>
      </c>
      <c r="BL157" s="37" t="s">
        <v>137</v>
      </c>
      <c r="BM157" s="37" t="s">
        <v>591</v>
      </c>
    </row>
    <row r="158" spans="1:47" s="6" customFormat="1" ht="36.6" customHeight="1">
      <c r="A158" s="186"/>
      <c r="B158" s="243"/>
      <c r="C158" s="186"/>
      <c r="D158" s="300" t="s">
        <v>139</v>
      </c>
      <c r="E158" s="186"/>
      <c r="F158" s="301" t="s">
        <v>296</v>
      </c>
      <c r="G158" s="186"/>
      <c r="H158" s="186"/>
      <c r="I158" s="314"/>
      <c r="J158" s="186"/>
      <c r="K158" s="186"/>
      <c r="L158" s="36"/>
      <c r="M158" s="58"/>
      <c r="T158" s="59"/>
      <c r="AT158" s="6" t="s">
        <v>139</v>
      </c>
      <c r="AU158" s="6" t="s">
        <v>80</v>
      </c>
    </row>
    <row r="159" spans="1:51" s="6" customFormat="1" ht="13.9" customHeight="1">
      <c r="A159" s="186"/>
      <c r="B159" s="302"/>
      <c r="C159" s="186"/>
      <c r="D159" s="303" t="s">
        <v>151</v>
      </c>
      <c r="E159" s="304"/>
      <c r="F159" s="305" t="s">
        <v>592</v>
      </c>
      <c r="G159" s="186"/>
      <c r="H159" s="306">
        <v>11.55</v>
      </c>
      <c r="I159" s="314"/>
      <c r="J159" s="186"/>
      <c r="K159" s="186"/>
      <c r="L159" s="60"/>
      <c r="M159" s="62"/>
      <c r="T159" s="63"/>
      <c r="AT159" s="61" t="s">
        <v>151</v>
      </c>
      <c r="AU159" s="61" t="s">
        <v>80</v>
      </c>
      <c r="AV159" s="61" t="s">
        <v>80</v>
      </c>
      <c r="AW159" s="61" t="s">
        <v>98</v>
      </c>
      <c r="AX159" s="61" t="s">
        <v>72</v>
      </c>
      <c r="AY159" s="61" t="s">
        <v>130</v>
      </c>
    </row>
    <row r="160" spans="1:51" s="6" customFormat="1" ht="13.9" customHeight="1">
      <c r="A160" s="186"/>
      <c r="B160" s="302"/>
      <c r="C160" s="186"/>
      <c r="D160" s="303" t="s">
        <v>151</v>
      </c>
      <c r="E160" s="304"/>
      <c r="F160" s="305" t="s">
        <v>593</v>
      </c>
      <c r="G160" s="186"/>
      <c r="H160" s="306">
        <v>8</v>
      </c>
      <c r="I160" s="314"/>
      <c r="J160" s="186"/>
      <c r="K160" s="186"/>
      <c r="L160" s="60"/>
      <c r="M160" s="62"/>
      <c r="T160" s="63"/>
      <c r="AT160" s="61" t="s">
        <v>151</v>
      </c>
      <c r="AU160" s="61" t="s">
        <v>80</v>
      </c>
      <c r="AV160" s="61" t="s">
        <v>80</v>
      </c>
      <c r="AW160" s="61" t="s">
        <v>98</v>
      </c>
      <c r="AX160" s="61" t="s">
        <v>72</v>
      </c>
      <c r="AY160" s="61" t="s">
        <v>130</v>
      </c>
    </row>
    <row r="161" spans="1:51" s="6" customFormat="1" ht="13.9" customHeight="1">
      <c r="A161" s="186"/>
      <c r="B161" s="302"/>
      <c r="C161" s="186"/>
      <c r="D161" s="303" t="s">
        <v>151</v>
      </c>
      <c r="E161" s="304"/>
      <c r="F161" s="305" t="s">
        <v>594</v>
      </c>
      <c r="G161" s="186"/>
      <c r="H161" s="306">
        <v>4.32</v>
      </c>
      <c r="I161" s="314"/>
      <c r="J161" s="186"/>
      <c r="K161" s="186"/>
      <c r="L161" s="60"/>
      <c r="M161" s="62"/>
      <c r="T161" s="63"/>
      <c r="AT161" s="61" t="s">
        <v>151</v>
      </c>
      <c r="AU161" s="61" t="s">
        <v>80</v>
      </c>
      <c r="AV161" s="61" t="s">
        <v>80</v>
      </c>
      <c r="AW161" s="61" t="s">
        <v>98</v>
      </c>
      <c r="AX161" s="61" t="s">
        <v>72</v>
      </c>
      <c r="AY161" s="61" t="s">
        <v>130</v>
      </c>
    </row>
    <row r="162" spans="1:51" s="6" customFormat="1" ht="13.9" customHeight="1">
      <c r="A162" s="186"/>
      <c r="B162" s="302"/>
      <c r="C162" s="186"/>
      <c r="D162" s="303" t="s">
        <v>151</v>
      </c>
      <c r="E162" s="304"/>
      <c r="F162" s="305" t="s">
        <v>595</v>
      </c>
      <c r="G162" s="186"/>
      <c r="H162" s="306">
        <v>3.06</v>
      </c>
      <c r="I162" s="314"/>
      <c r="J162" s="186"/>
      <c r="K162" s="186"/>
      <c r="L162" s="60"/>
      <c r="M162" s="62"/>
      <c r="T162" s="63"/>
      <c r="AT162" s="61" t="s">
        <v>151</v>
      </c>
      <c r="AU162" s="61" t="s">
        <v>80</v>
      </c>
      <c r="AV162" s="61" t="s">
        <v>80</v>
      </c>
      <c r="AW162" s="61" t="s">
        <v>98</v>
      </c>
      <c r="AX162" s="61" t="s">
        <v>72</v>
      </c>
      <c r="AY162" s="61" t="s">
        <v>130</v>
      </c>
    </row>
    <row r="163" spans="1:51" s="6" customFormat="1" ht="13.9" customHeight="1">
      <c r="A163" s="186"/>
      <c r="B163" s="302"/>
      <c r="C163" s="186"/>
      <c r="D163" s="303" t="s">
        <v>151</v>
      </c>
      <c r="E163" s="304"/>
      <c r="F163" s="305" t="s">
        <v>301</v>
      </c>
      <c r="G163" s="186"/>
      <c r="H163" s="306">
        <v>-0.075</v>
      </c>
      <c r="I163" s="314"/>
      <c r="J163" s="186"/>
      <c r="K163" s="186"/>
      <c r="L163" s="60"/>
      <c r="M163" s="62"/>
      <c r="T163" s="63"/>
      <c r="AT163" s="61" t="s">
        <v>151</v>
      </c>
      <c r="AU163" s="61" t="s">
        <v>80</v>
      </c>
      <c r="AV163" s="61" t="s">
        <v>80</v>
      </c>
      <c r="AW163" s="61" t="s">
        <v>98</v>
      </c>
      <c r="AX163" s="61" t="s">
        <v>72</v>
      </c>
      <c r="AY163" s="61" t="s">
        <v>130</v>
      </c>
    </row>
    <row r="164" spans="1:51" s="6" customFormat="1" ht="13.9" customHeight="1">
      <c r="A164" s="186"/>
      <c r="B164" s="302"/>
      <c r="C164" s="186"/>
      <c r="D164" s="303" t="s">
        <v>151</v>
      </c>
      <c r="E164" s="304"/>
      <c r="F164" s="305" t="s">
        <v>596</v>
      </c>
      <c r="G164" s="186"/>
      <c r="H164" s="306">
        <v>-0.3</v>
      </c>
      <c r="I164" s="314"/>
      <c r="J164" s="186"/>
      <c r="K164" s="186"/>
      <c r="L164" s="60"/>
      <c r="M164" s="62"/>
      <c r="T164" s="63"/>
      <c r="AT164" s="61" t="s">
        <v>151</v>
      </c>
      <c r="AU164" s="61" t="s">
        <v>80</v>
      </c>
      <c r="AV164" s="61" t="s">
        <v>80</v>
      </c>
      <c r="AW164" s="61" t="s">
        <v>98</v>
      </c>
      <c r="AX164" s="61" t="s">
        <v>72</v>
      </c>
      <c r="AY164" s="61" t="s">
        <v>130</v>
      </c>
    </row>
    <row r="165" spans="1:65" s="6" customFormat="1" ht="13.9" customHeight="1">
      <c r="A165" s="186"/>
      <c r="B165" s="243"/>
      <c r="C165" s="294" t="s">
        <v>240</v>
      </c>
      <c r="D165" s="294" t="s">
        <v>132</v>
      </c>
      <c r="E165" s="295" t="s">
        <v>304</v>
      </c>
      <c r="F165" s="296" t="s">
        <v>305</v>
      </c>
      <c r="G165" s="297" t="s">
        <v>224</v>
      </c>
      <c r="H165" s="298">
        <v>258.783</v>
      </c>
      <c r="I165" s="313"/>
      <c r="J165" s="299">
        <f>ROUND($I$165*$H$165,2)</f>
        <v>0</v>
      </c>
      <c r="K165" s="296" t="s">
        <v>136</v>
      </c>
      <c r="L165" s="36"/>
      <c r="M165" s="53"/>
      <c r="N165" s="54" t="s">
        <v>43</v>
      </c>
      <c r="Q165" s="55">
        <v>0.00765</v>
      </c>
      <c r="R165" s="55">
        <f>$Q$165*$H$165</f>
        <v>1.97968995</v>
      </c>
      <c r="S165" s="55">
        <v>0</v>
      </c>
      <c r="T165" s="56">
        <f>$S$165*$H$165</f>
        <v>0</v>
      </c>
      <c r="AR165" s="37" t="s">
        <v>137</v>
      </c>
      <c r="AT165" s="37" t="s">
        <v>132</v>
      </c>
      <c r="AU165" s="37" t="s">
        <v>80</v>
      </c>
      <c r="AY165" s="6" t="s">
        <v>130</v>
      </c>
      <c r="BE165" s="57">
        <f>IF($N$165="základní",$J$165,0)</f>
        <v>0</v>
      </c>
      <c r="BF165" s="57">
        <f>IF($N$165="snížená",$J$165,0)</f>
        <v>0</v>
      </c>
      <c r="BG165" s="57">
        <f>IF($N$165="zákl. přenesená",$J$165,0)</f>
        <v>0</v>
      </c>
      <c r="BH165" s="57">
        <f>IF($N$165="sníž. přenesená",$J$165,0)</f>
        <v>0</v>
      </c>
      <c r="BI165" s="57">
        <f>IF($N$165="nulová",$J$165,0)</f>
        <v>0</v>
      </c>
      <c r="BJ165" s="37" t="s">
        <v>22</v>
      </c>
      <c r="BK165" s="57">
        <f>ROUND($I$165*$H$165,2)</f>
        <v>0</v>
      </c>
      <c r="BL165" s="37" t="s">
        <v>137</v>
      </c>
      <c r="BM165" s="37" t="s">
        <v>306</v>
      </c>
    </row>
    <row r="166" spans="1:47" s="6" customFormat="1" ht="36.6" customHeight="1">
      <c r="A166" s="186"/>
      <c r="B166" s="243"/>
      <c r="C166" s="186"/>
      <c r="D166" s="300" t="s">
        <v>139</v>
      </c>
      <c r="E166" s="186"/>
      <c r="F166" s="301" t="s">
        <v>307</v>
      </c>
      <c r="G166" s="186"/>
      <c r="H166" s="186"/>
      <c r="I166" s="314"/>
      <c r="J166" s="186"/>
      <c r="K166" s="186"/>
      <c r="L166" s="36"/>
      <c r="M166" s="58"/>
      <c r="T166" s="59"/>
      <c r="AT166" s="6" t="s">
        <v>139</v>
      </c>
      <c r="AU166" s="6" t="s">
        <v>80</v>
      </c>
    </row>
    <row r="167" spans="1:51" s="6" customFormat="1" ht="13.9" customHeight="1">
      <c r="A167" s="186"/>
      <c r="B167" s="302"/>
      <c r="C167" s="186"/>
      <c r="D167" s="303" t="s">
        <v>151</v>
      </c>
      <c r="E167" s="304"/>
      <c r="F167" s="305" t="s">
        <v>597</v>
      </c>
      <c r="G167" s="186"/>
      <c r="H167" s="306">
        <v>141</v>
      </c>
      <c r="I167" s="314"/>
      <c r="J167" s="186"/>
      <c r="K167" s="186"/>
      <c r="L167" s="60"/>
      <c r="M167" s="62"/>
      <c r="T167" s="63"/>
      <c r="AT167" s="61" t="s">
        <v>151</v>
      </c>
      <c r="AU167" s="61" t="s">
        <v>80</v>
      </c>
      <c r="AV167" s="61" t="s">
        <v>80</v>
      </c>
      <c r="AW167" s="61" t="s">
        <v>98</v>
      </c>
      <c r="AX167" s="61" t="s">
        <v>72</v>
      </c>
      <c r="AY167" s="61" t="s">
        <v>130</v>
      </c>
    </row>
    <row r="168" spans="1:51" s="6" customFormat="1" ht="13.9" customHeight="1">
      <c r="A168" s="186"/>
      <c r="B168" s="302"/>
      <c r="C168" s="186"/>
      <c r="D168" s="303" t="s">
        <v>151</v>
      </c>
      <c r="E168" s="304"/>
      <c r="F168" s="305" t="s">
        <v>598</v>
      </c>
      <c r="G168" s="186"/>
      <c r="H168" s="306">
        <v>62.04</v>
      </c>
      <c r="I168" s="314"/>
      <c r="J168" s="186"/>
      <c r="K168" s="186"/>
      <c r="L168" s="60"/>
      <c r="M168" s="62"/>
      <c r="T168" s="63"/>
      <c r="AT168" s="61" t="s">
        <v>151</v>
      </c>
      <c r="AU168" s="61" t="s">
        <v>80</v>
      </c>
      <c r="AV168" s="61" t="s">
        <v>80</v>
      </c>
      <c r="AW168" s="61" t="s">
        <v>98</v>
      </c>
      <c r="AX168" s="61" t="s">
        <v>72</v>
      </c>
      <c r="AY168" s="61" t="s">
        <v>130</v>
      </c>
    </row>
    <row r="169" spans="1:51" s="6" customFormat="1" ht="13.9" customHeight="1">
      <c r="A169" s="186"/>
      <c r="B169" s="302"/>
      <c r="C169" s="186"/>
      <c r="D169" s="303" t="s">
        <v>151</v>
      </c>
      <c r="E169" s="304"/>
      <c r="F169" s="305" t="s">
        <v>599</v>
      </c>
      <c r="G169" s="186"/>
      <c r="H169" s="306">
        <v>16</v>
      </c>
      <c r="I169" s="314"/>
      <c r="J169" s="186"/>
      <c r="K169" s="186"/>
      <c r="L169" s="60"/>
      <c r="M169" s="62"/>
      <c r="T169" s="63"/>
      <c r="AT169" s="61" t="s">
        <v>151</v>
      </c>
      <c r="AU169" s="61" t="s">
        <v>80</v>
      </c>
      <c r="AV169" s="61" t="s">
        <v>80</v>
      </c>
      <c r="AW169" s="61" t="s">
        <v>98</v>
      </c>
      <c r="AX169" s="61" t="s">
        <v>72</v>
      </c>
      <c r="AY169" s="61" t="s">
        <v>130</v>
      </c>
    </row>
    <row r="170" spans="1:51" s="6" customFormat="1" ht="13.9" customHeight="1">
      <c r="A170" s="186"/>
      <c r="B170" s="302"/>
      <c r="C170" s="186"/>
      <c r="D170" s="303" t="s">
        <v>151</v>
      </c>
      <c r="E170" s="304"/>
      <c r="F170" s="305" t="s">
        <v>600</v>
      </c>
      <c r="G170" s="186"/>
      <c r="H170" s="306">
        <v>8</v>
      </c>
      <c r="I170" s="314"/>
      <c r="J170" s="186"/>
      <c r="K170" s="186"/>
      <c r="L170" s="60"/>
      <c r="M170" s="62"/>
      <c r="T170" s="63"/>
      <c r="AT170" s="61" t="s">
        <v>151</v>
      </c>
      <c r="AU170" s="61" t="s">
        <v>80</v>
      </c>
      <c r="AV170" s="61" t="s">
        <v>80</v>
      </c>
      <c r="AW170" s="61" t="s">
        <v>98</v>
      </c>
      <c r="AX170" s="61" t="s">
        <v>72</v>
      </c>
      <c r="AY170" s="61" t="s">
        <v>130</v>
      </c>
    </row>
    <row r="171" spans="1:51" s="6" customFormat="1" ht="13.9" customHeight="1">
      <c r="A171" s="186"/>
      <c r="B171" s="302"/>
      <c r="C171" s="186"/>
      <c r="D171" s="303" t="s">
        <v>151</v>
      </c>
      <c r="E171" s="304"/>
      <c r="F171" s="305" t="s">
        <v>601</v>
      </c>
      <c r="G171" s="186"/>
      <c r="H171" s="306">
        <v>2.223</v>
      </c>
      <c r="I171" s="314"/>
      <c r="J171" s="186"/>
      <c r="K171" s="186"/>
      <c r="L171" s="60"/>
      <c r="M171" s="62"/>
      <c r="T171" s="63"/>
      <c r="AT171" s="61" t="s">
        <v>151</v>
      </c>
      <c r="AU171" s="61" t="s">
        <v>80</v>
      </c>
      <c r="AV171" s="61" t="s">
        <v>80</v>
      </c>
      <c r="AW171" s="61" t="s">
        <v>98</v>
      </c>
      <c r="AX171" s="61" t="s">
        <v>72</v>
      </c>
      <c r="AY171" s="61" t="s">
        <v>130</v>
      </c>
    </row>
    <row r="172" spans="1:51" s="6" customFormat="1" ht="13.9" customHeight="1">
      <c r="A172" s="186"/>
      <c r="B172" s="302"/>
      <c r="C172" s="186"/>
      <c r="D172" s="303" t="s">
        <v>151</v>
      </c>
      <c r="E172" s="304"/>
      <c r="F172" s="305" t="s">
        <v>602</v>
      </c>
      <c r="G172" s="186"/>
      <c r="H172" s="306">
        <v>17.28</v>
      </c>
      <c r="I172" s="314"/>
      <c r="J172" s="186"/>
      <c r="K172" s="186"/>
      <c r="L172" s="60"/>
      <c r="M172" s="62"/>
      <c r="T172" s="63"/>
      <c r="AT172" s="61" t="s">
        <v>151</v>
      </c>
      <c r="AU172" s="61" t="s">
        <v>80</v>
      </c>
      <c r="AV172" s="61" t="s">
        <v>80</v>
      </c>
      <c r="AW172" s="61" t="s">
        <v>98</v>
      </c>
      <c r="AX172" s="61" t="s">
        <v>72</v>
      </c>
      <c r="AY172" s="61" t="s">
        <v>130</v>
      </c>
    </row>
    <row r="173" spans="1:51" s="6" customFormat="1" ht="13.9" customHeight="1">
      <c r="A173" s="186"/>
      <c r="B173" s="302"/>
      <c r="C173" s="186"/>
      <c r="D173" s="303" t="s">
        <v>151</v>
      </c>
      <c r="E173" s="304"/>
      <c r="F173" s="305" t="s">
        <v>603</v>
      </c>
      <c r="G173" s="186"/>
      <c r="H173" s="306">
        <v>12.24</v>
      </c>
      <c r="I173" s="314"/>
      <c r="J173" s="186"/>
      <c r="K173" s="186"/>
      <c r="L173" s="60"/>
      <c r="M173" s="62"/>
      <c r="T173" s="63"/>
      <c r="AT173" s="61" t="s">
        <v>151</v>
      </c>
      <c r="AU173" s="61" t="s">
        <v>80</v>
      </c>
      <c r="AV173" s="61" t="s">
        <v>80</v>
      </c>
      <c r="AW173" s="61" t="s">
        <v>98</v>
      </c>
      <c r="AX173" s="61" t="s">
        <v>72</v>
      </c>
      <c r="AY173" s="61" t="s">
        <v>130</v>
      </c>
    </row>
    <row r="174" spans="1:65" s="6" customFormat="1" ht="13.9" customHeight="1">
      <c r="A174" s="186"/>
      <c r="B174" s="243"/>
      <c r="C174" s="294" t="s">
        <v>246</v>
      </c>
      <c r="D174" s="294" t="s">
        <v>132</v>
      </c>
      <c r="E174" s="295" t="s">
        <v>314</v>
      </c>
      <c r="F174" s="296" t="s">
        <v>315</v>
      </c>
      <c r="G174" s="297" t="s">
        <v>224</v>
      </c>
      <c r="H174" s="298">
        <v>258.783</v>
      </c>
      <c r="I174" s="313"/>
      <c r="J174" s="299">
        <f>ROUND($I$174*$H$174,2)</f>
        <v>0</v>
      </c>
      <c r="K174" s="296" t="s">
        <v>136</v>
      </c>
      <c r="L174" s="36"/>
      <c r="M174" s="53"/>
      <c r="N174" s="54" t="s">
        <v>43</v>
      </c>
      <c r="Q174" s="55">
        <v>0.00086</v>
      </c>
      <c r="R174" s="55">
        <f>$Q$174*$H$174</f>
        <v>0.22255338</v>
      </c>
      <c r="S174" s="55">
        <v>0</v>
      </c>
      <c r="T174" s="56">
        <f>$S$174*$H$174</f>
        <v>0</v>
      </c>
      <c r="AR174" s="37" t="s">
        <v>137</v>
      </c>
      <c r="AT174" s="37" t="s">
        <v>132</v>
      </c>
      <c r="AU174" s="37" t="s">
        <v>80</v>
      </c>
      <c r="AY174" s="6" t="s">
        <v>130</v>
      </c>
      <c r="BE174" s="57">
        <f>IF($N$174="základní",$J$174,0)</f>
        <v>0</v>
      </c>
      <c r="BF174" s="57">
        <f>IF($N$174="snížená",$J$174,0)</f>
        <v>0</v>
      </c>
      <c r="BG174" s="57">
        <f>IF($N$174="zákl. přenesená",$J$174,0)</f>
        <v>0</v>
      </c>
      <c r="BH174" s="57">
        <f>IF($N$174="sníž. přenesená",$J$174,0)</f>
        <v>0</v>
      </c>
      <c r="BI174" s="57">
        <f>IF($N$174="nulová",$J$174,0)</f>
        <v>0</v>
      </c>
      <c r="BJ174" s="37" t="s">
        <v>22</v>
      </c>
      <c r="BK174" s="57">
        <f>ROUND($I$174*$H$174,2)</f>
        <v>0</v>
      </c>
      <c r="BL174" s="37" t="s">
        <v>137</v>
      </c>
      <c r="BM174" s="37" t="s">
        <v>316</v>
      </c>
    </row>
    <row r="175" spans="1:47" s="6" customFormat="1" ht="36.6" customHeight="1">
      <c r="A175" s="186"/>
      <c r="B175" s="243"/>
      <c r="C175" s="186"/>
      <c r="D175" s="300" t="s">
        <v>139</v>
      </c>
      <c r="E175" s="186"/>
      <c r="F175" s="301" t="s">
        <v>317</v>
      </c>
      <c r="G175" s="186"/>
      <c r="H175" s="186"/>
      <c r="I175" s="314"/>
      <c r="J175" s="186"/>
      <c r="K175" s="186"/>
      <c r="L175" s="36"/>
      <c r="M175" s="58"/>
      <c r="T175" s="59"/>
      <c r="AT175" s="6" t="s">
        <v>139</v>
      </c>
      <c r="AU175" s="6" t="s">
        <v>80</v>
      </c>
    </row>
    <row r="176" spans="1:65" s="6" customFormat="1" ht="13.9" customHeight="1">
      <c r="A176" s="186"/>
      <c r="B176" s="243"/>
      <c r="C176" s="294" t="s">
        <v>8</v>
      </c>
      <c r="D176" s="294" t="s">
        <v>132</v>
      </c>
      <c r="E176" s="295" t="s">
        <v>319</v>
      </c>
      <c r="F176" s="296" t="s">
        <v>320</v>
      </c>
      <c r="G176" s="297" t="s">
        <v>321</v>
      </c>
      <c r="H176" s="298">
        <v>0.007</v>
      </c>
      <c r="I176" s="313"/>
      <c r="J176" s="299">
        <f>ROUND($I$176*$H$176,2)</f>
        <v>0</v>
      </c>
      <c r="K176" s="296" t="s">
        <v>136</v>
      </c>
      <c r="L176" s="36"/>
      <c r="M176" s="53"/>
      <c r="N176" s="54" t="s">
        <v>43</v>
      </c>
      <c r="Q176" s="55">
        <v>1.05631</v>
      </c>
      <c r="R176" s="55">
        <f>$Q$176*$H$176</f>
        <v>0.007394170000000001</v>
      </c>
      <c r="S176" s="55">
        <v>0</v>
      </c>
      <c r="T176" s="56">
        <f>$S$176*$H$176</f>
        <v>0</v>
      </c>
      <c r="AR176" s="37" t="s">
        <v>137</v>
      </c>
      <c r="AT176" s="37" t="s">
        <v>132</v>
      </c>
      <c r="AU176" s="37" t="s">
        <v>80</v>
      </c>
      <c r="AY176" s="6" t="s">
        <v>130</v>
      </c>
      <c r="BE176" s="57">
        <f>IF($N$176="základní",$J$176,0)</f>
        <v>0</v>
      </c>
      <c r="BF176" s="57">
        <f>IF($N$176="snížená",$J$176,0)</f>
        <v>0</v>
      </c>
      <c r="BG176" s="57">
        <f>IF($N$176="zákl. přenesená",$J$176,0)</f>
        <v>0</v>
      </c>
      <c r="BH176" s="57">
        <f>IF($N$176="sníž. přenesená",$J$176,0)</f>
        <v>0</v>
      </c>
      <c r="BI176" s="57">
        <f>IF($N$176="nulová",$J$176,0)</f>
        <v>0</v>
      </c>
      <c r="BJ176" s="37" t="s">
        <v>22</v>
      </c>
      <c r="BK176" s="57">
        <f>ROUND($I$176*$H$176,2)</f>
        <v>0</v>
      </c>
      <c r="BL176" s="37" t="s">
        <v>137</v>
      </c>
      <c r="BM176" s="37" t="s">
        <v>322</v>
      </c>
    </row>
    <row r="177" spans="1:47" s="6" customFormat="1" ht="36.6" customHeight="1">
      <c r="A177" s="186"/>
      <c r="B177" s="243"/>
      <c r="C177" s="186"/>
      <c r="D177" s="300" t="s">
        <v>139</v>
      </c>
      <c r="E177" s="186"/>
      <c r="F177" s="301" t="s">
        <v>323</v>
      </c>
      <c r="G177" s="186"/>
      <c r="H177" s="186"/>
      <c r="I177" s="314"/>
      <c r="J177" s="186"/>
      <c r="K177" s="186"/>
      <c r="L177" s="36"/>
      <c r="M177" s="58"/>
      <c r="T177" s="59"/>
      <c r="AT177" s="6" t="s">
        <v>139</v>
      </c>
      <c r="AU177" s="6" t="s">
        <v>80</v>
      </c>
    </row>
    <row r="178" spans="1:51" s="6" customFormat="1" ht="13.9" customHeight="1">
      <c r="A178" s="186"/>
      <c r="B178" s="302"/>
      <c r="C178" s="186"/>
      <c r="D178" s="303" t="s">
        <v>151</v>
      </c>
      <c r="E178" s="304"/>
      <c r="F178" s="305" t="s">
        <v>324</v>
      </c>
      <c r="G178" s="186"/>
      <c r="H178" s="306">
        <v>0.007</v>
      </c>
      <c r="I178" s="314"/>
      <c r="J178" s="186"/>
      <c r="K178" s="186"/>
      <c r="L178" s="60"/>
      <c r="M178" s="62"/>
      <c r="T178" s="63"/>
      <c r="AT178" s="61" t="s">
        <v>151</v>
      </c>
      <c r="AU178" s="61" t="s">
        <v>80</v>
      </c>
      <c r="AV178" s="61" t="s">
        <v>80</v>
      </c>
      <c r="AW178" s="61" t="s">
        <v>98</v>
      </c>
      <c r="AX178" s="61" t="s">
        <v>72</v>
      </c>
      <c r="AY178" s="61" t="s">
        <v>130</v>
      </c>
    </row>
    <row r="179" spans="1:65" s="6" customFormat="1" ht="13.9" customHeight="1">
      <c r="A179" s="186"/>
      <c r="B179" s="243"/>
      <c r="C179" s="294" t="s">
        <v>260</v>
      </c>
      <c r="D179" s="294" t="s">
        <v>132</v>
      </c>
      <c r="E179" s="295" t="s">
        <v>326</v>
      </c>
      <c r="F179" s="296" t="s">
        <v>327</v>
      </c>
      <c r="G179" s="297" t="s">
        <v>321</v>
      </c>
      <c r="H179" s="298">
        <v>0.532</v>
      </c>
      <c r="I179" s="313"/>
      <c r="J179" s="299">
        <f>ROUND($I$179*$H$179,2)</f>
        <v>0</v>
      </c>
      <c r="K179" s="296" t="s">
        <v>136</v>
      </c>
      <c r="L179" s="36"/>
      <c r="M179" s="53"/>
      <c r="N179" s="54" t="s">
        <v>43</v>
      </c>
      <c r="Q179" s="55">
        <v>1.03003</v>
      </c>
      <c r="R179" s="55">
        <f>$Q$179*$H$179</f>
        <v>0.54797596</v>
      </c>
      <c r="S179" s="55">
        <v>0</v>
      </c>
      <c r="T179" s="56">
        <f>$S$179*$H$179</f>
        <v>0</v>
      </c>
      <c r="AR179" s="37" t="s">
        <v>137</v>
      </c>
      <c r="AT179" s="37" t="s">
        <v>132</v>
      </c>
      <c r="AU179" s="37" t="s">
        <v>80</v>
      </c>
      <c r="AY179" s="6" t="s">
        <v>130</v>
      </c>
      <c r="BE179" s="57">
        <f>IF($N$179="základní",$J$179,0)</f>
        <v>0</v>
      </c>
      <c r="BF179" s="57">
        <f>IF($N$179="snížená",$J$179,0)</f>
        <v>0</v>
      </c>
      <c r="BG179" s="57">
        <f>IF($N$179="zákl. přenesená",$J$179,0)</f>
        <v>0</v>
      </c>
      <c r="BH179" s="57">
        <f>IF($N$179="sníž. přenesená",$J$179,0)</f>
        <v>0</v>
      </c>
      <c r="BI179" s="57">
        <f>IF($N$179="nulová",$J$179,0)</f>
        <v>0</v>
      </c>
      <c r="BJ179" s="37" t="s">
        <v>22</v>
      </c>
      <c r="BK179" s="57">
        <f>ROUND($I$179*$H$179,2)</f>
        <v>0</v>
      </c>
      <c r="BL179" s="37" t="s">
        <v>137</v>
      </c>
      <c r="BM179" s="37" t="s">
        <v>328</v>
      </c>
    </row>
    <row r="180" spans="1:47" s="6" customFormat="1" ht="36.6" customHeight="1">
      <c r="A180" s="186"/>
      <c r="B180" s="243"/>
      <c r="C180" s="186"/>
      <c r="D180" s="300" t="s">
        <v>139</v>
      </c>
      <c r="E180" s="186"/>
      <c r="F180" s="301" t="s">
        <v>329</v>
      </c>
      <c r="G180" s="186"/>
      <c r="H180" s="186"/>
      <c r="I180" s="314"/>
      <c r="J180" s="186"/>
      <c r="K180" s="186"/>
      <c r="L180" s="36"/>
      <c r="M180" s="58"/>
      <c r="T180" s="59"/>
      <c r="AT180" s="6" t="s">
        <v>139</v>
      </c>
      <c r="AU180" s="6" t="s">
        <v>80</v>
      </c>
    </row>
    <row r="181" spans="1:51" s="6" customFormat="1" ht="13.9" customHeight="1">
      <c r="A181" s="186"/>
      <c r="B181" s="302"/>
      <c r="C181" s="186"/>
      <c r="D181" s="303" t="s">
        <v>151</v>
      </c>
      <c r="E181" s="304"/>
      <c r="F181" s="305" t="s">
        <v>604</v>
      </c>
      <c r="G181" s="186"/>
      <c r="H181" s="306">
        <v>0.497</v>
      </c>
      <c r="I181" s="314"/>
      <c r="J181" s="186"/>
      <c r="K181" s="186"/>
      <c r="L181" s="60"/>
      <c r="M181" s="62"/>
      <c r="T181" s="63"/>
      <c r="AT181" s="61" t="s">
        <v>151</v>
      </c>
      <c r="AU181" s="61" t="s">
        <v>80</v>
      </c>
      <c r="AV181" s="61" t="s">
        <v>80</v>
      </c>
      <c r="AW181" s="61" t="s">
        <v>98</v>
      </c>
      <c r="AX181" s="61" t="s">
        <v>72</v>
      </c>
      <c r="AY181" s="61" t="s">
        <v>130</v>
      </c>
    </row>
    <row r="182" spans="1:51" s="6" customFormat="1" ht="13.9" customHeight="1">
      <c r="A182" s="186"/>
      <c r="B182" s="302"/>
      <c r="C182" s="186"/>
      <c r="D182" s="303" t="s">
        <v>151</v>
      </c>
      <c r="E182" s="304"/>
      <c r="F182" s="305" t="s">
        <v>605</v>
      </c>
      <c r="G182" s="186"/>
      <c r="H182" s="306">
        <v>0.035</v>
      </c>
      <c r="I182" s="314"/>
      <c r="J182" s="186"/>
      <c r="K182" s="186"/>
      <c r="L182" s="60"/>
      <c r="M182" s="62"/>
      <c r="T182" s="63"/>
      <c r="AT182" s="61" t="s">
        <v>151</v>
      </c>
      <c r="AU182" s="61" t="s">
        <v>80</v>
      </c>
      <c r="AV182" s="61" t="s">
        <v>80</v>
      </c>
      <c r="AW182" s="61" t="s">
        <v>98</v>
      </c>
      <c r="AX182" s="61" t="s">
        <v>72</v>
      </c>
      <c r="AY182" s="61" t="s">
        <v>130</v>
      </c>
    </row>
    <row r="183" spans="1:65" s="6" customFormat="1" ht="13.9" customHeight="1">
      <c r="A183" s="186"/>
      <c r="B183" s="243"/>
      <c r="C183" s="294" t="s">
        <v>266</v>
      </c>
      <c r="D183" s="294" t="s">
        <v>132</v>
      </c>
      <c r="E183" s="295" t="s">
        <v>333</v>
      </c>
      <c r="F183" s="296" t="s">
        <v>334</v>
      </c>
      <c r="G183" s="297" t="s">
        <v>281</v>
      </c>
      <c r="H183" s="298">
        <v>1.344</v>
      </c>
      <c r="I183" s="313"/>
      <c r="J183" s="299">
        <f>ROUND($I$183*$H$183,2)</f>
        <v>0</v>
      </c>
      <c r="K183" s="296"/>
      <c r="L183" s="36"/>
      <c r="M183" s="53"/>
      <c r="N183" s="54" t="s">
        <v>43</v>
      </c>
      <c r="Q183" s="55">
        <v>2.99095</v>
      </c>
      <c r="R183" s="55">
        <f>$Q$183*$H$183</f>
        <v>4.0198368</v>
      </c>
      <c r="S183" s="55">
        <v>0</v>
      </c>
      <c r="T183" s="56">
        <f>$S$183*$H$183</f>
        <v>0</v>
      </c>
      <c r="AR183" s="37" t="s">
        <v>137</v>
      </c>
      <c r="AT183" s="37" t="s">
        <v>132</v>
      </c>
      <c r="AU183" s="37" t="s">
        <v>80</v>
      </c>
      <c r="AY183" s="6" t="s">
        <v>130</v>
      </c>
      <c r="BE183" s="57">
        <f>IF($N$183="základní",$J$183,0)</f>
        <v>0</v>
      </c>
      <c r="BF183" s="57">
        <f>IF($N$183="snížená",$J$183,0)</f>
        <v>0</v>
      </c>
      <c r="BG183" s="57">
        <f>IF($N$183="zákl. přenesená",$J$183,0)</f>
        <v>0</v>
      </c>
      <c r="BH183" s="57">
        <f>IF($N$183="sníž. přenesená",$J$183,0)</f>
        <v>0</v>
      </c>
      <c r="BI183" s="57">
        <f>IF($N$183="nulová",$J$183,0)</f>
        <v>0</v>
      </c>
      <c r="BJ183" s="37" t="s">
        <v>22</v>
      </c>
      <c r="BK183" s="57">
        <f>ROUND($I$183*$H$183,2)</f>
        <v>0</v>
      </c>
      <c r="BL183" s="37" t="s">
        <v>137</v>
      </c>
      <c r="BM183" s="37" t="s">
        <v>335</v>
      </c>
    </row>
    <row r="184" spans="1:47" s="6" customFormat="1" ht="14.45" customHeight="1">
      <c r="A184" s="186"/>
      <c r="B184" s="243"/>
      <c r="C184" s="186"/>
      <c r="D184" s="300" t="s">
        <v>139</v>
      </c>
      <c r="E184" s="186"/>
      <c r="F184" s="301" t="s">
        <v>336</v>
      </c>
      <c r="G184" s="186"/>
      <c r="H184" s="186"/>
      <c r="I184" s="314"/>
      <c r="J184" s="186"/>
      <c r="K184" s="186"/>
      <c r="L184" s="36"/>
      <c r="M184" s="58"/>
      <c r="T184" s="59"/>
      <c r="AT184" s="6" t="s">
        <v>139</v>
      </c>
      <c r="AU184" s="6" t="s">
        <v>80</v>
      </c>
    </row>
    <row r="185" spans="1:51" s="6" customFormat="1" ht="13.9" customHeight="1">
      <c r="A185" s="186"/>
      <c r="B185" s="302"/>
      <c r="C185" s="186"/>
      <c r="D185" s="303" t="s">
        <v>151</v>
      </c>
      <c r="E185" s="304"/>
      <c r="F185" s="305" t="s">
        <v>606</v>
      </c>
      <c r="G185" s="186"/>
      <c r="H185" s="306">
        <v>1.344</v>
      </c>
      <c r="I185" s="314"/>
      <c r="J185" s="186"/>
      <c r="K185" s="186"/>
      <c r="L185" s="60"/>
      <c r="M185" s="62"/>
      <c r="T185" s="63"/>
      <c r="AT185" s="61" t="s">
        <v>151</v>
      </c>
      <c r="AU185" s="61" t="s">
        <v>80</v>
      </c>
      <c r="AV185" s="61" t="s">
        <v>80</v>
      </c>
      <c r="AW185" s="61" t="s">
        <v>98</v>
      </c>
      <c r="AX185" s="61" t="s">
        <v>72</v>
      </c>
      <c r="AY185" s="61" t="s">
        <v>130</v>
      </c>
    </row>
    <row r="186" spans="1:63" s="46" customFormat="1" ht="30.6" customHeight="1">
      <c r="A186" s="287"/>
      <c r="B186" s="288"/>
      <c r="C186" s="287"/>
      <c r="D186" s="289" t="s">
        <v>71</v>
      </c>
      <c r="E186" s="292" t="s">
        <v>137</v>
      </c>
      <c r="F186" s="292" t="s">
        <v>338</v>
      </c>
      <c r="G186" s="287"/>
      <c r="H186" s="287"/>
      <c r="I186" s="316"/>
      <c r="J186" s="293">
        <f>$BK$186</f>
        <v>0</v>
      </c>
      <c r="K186" s="287"/>
      <c r="L186" s="47"/>
      <c r="M186" s="49"/>
      <c r="P186" s="50">
        <f>SUM($P$187:$P$231)</f>
        <v>0</v>
      </c>
      <c r="R186" s="50">
        <f>SUM($R$187:$R$231)</f>
        <v>4.0228947999999995</v>
      </c>
      <c r="T186" s="51">
        <f>SUM($T$187:$T$231)</f>
        <v>0</v>
      </c>
      <c r="AR186" s="48" t="s">
        <v>22</v>
      </c>
      <c r="AT186" s="48" t="s">
        <v>71</v>
      </c>
      <c r="AU186" s="48" t="s">
        <v>22</v>
      </c>
      <c r="AY186" s="48" t="s">
        <v>130</v>
      </c>
      <c r="BK186" s="52">
        <f>SUM($BK$187:$BK$231)</f>
        <v>0</v>
      </c>
    </row>
    <row r="187" spans="1:65" s="6" customFormat="1" ht="13.9" customHeight="1">
      <c r="A187" s="186"/>
      <c r="B187" s="243"/>
      <c r="C187" s="294" t="s">
        <v>272</v>
      </c>
      <c r="D187" s="294" t="s">
        <v>132</v>
      </c>
      <c r="E187" s="295" t="s">
        <v>340</v>
      </c>
      <c r="F187" s="296" t="s">
        <v>341</v>
      </c>
      <c r="G187" s="297" t="s">
        <v>224</v>
      </c>
      <c r="H187" s="298">
        <v>260.6</v>
      </c>
      <c r="I187" s="313"/>
      <c r="J187" s="299">
        <f>ROUND($I$187*$H$187,2)</f>
        <v>0</v>
      </c>
      <c r="K187" s="296" t="s">
        <v>136</v>
      </c>
      <c r="L187" s="36"/>
      <c r="M187" s="53"/>
      <c r="N187" s="54" t="s">
        <v>43</v>
      </c>
      <c r="Q187" s="55">
        <v>0</v>
      </c>
      <c r="R187" s="55">
        <f>$Q$187*$H$187</f>
        <v>0</v>
      </c>
      <c r="S187" s="55">
        <v>0</v>
      </c>
      <c r="T187" s="56">
        <f>$S$187*$H$187</f>
        <v>0</v>
      </c>
      <c r="AR187" s="37" t="s">
        <v>137</v>
      </c>
      <c r="AT187" s="37" t="s">
        <v>132</v>
      </c>
      <c r="AU187" s="37" t="s">
        <v>80</v>
      </c>
      <c r="AY187" s="6" t="s">
        <v>130</v>
      </c>
      <c r="BE187" s="57">
        <f>IF($N$187="základní",$J$187,0)</f>
        <v>0</v>
      </c>
      <c r="BF187" s="57">
        <f>IF($N$187="snížená",$J$187,0)</f>
        <v>0</v>
      </c>
      <c r="BG187" s="57">
        <f>IF($N$187="zákl. přenesená",$J$187,0)</f>
        <v>0</v>
      </c>
      <c r="BH187" s="57">
        <f>IF($N$187="sníž. přenesená",$J$187,0)</f>
        <v>0</v>
      </c>
      <c r="BI187" s="57">
        <f>IF($N$187="nulová",$J$187,0)</f>
        <v>0</v>
      </c>
      <c r="BJ187" s="37" t="s">
        <v>22</v>
      </c>
      <c r="BK187" s="57">
        <f>ROUND($I$187*$H$187,2)</f>
        <v>0</v>
      </c>
      <c r="BL187" s="37" t="s">
        <v>137</v>
      </c>
      <c r="BM187" s="37" t="s">
        <v>342</v>
      </c>
    </row>
    <row r="188" spans="1:47" s="6" customFormat="1" ht="14.45" customHeight="1">
      <c r="A188" s="186"/>
      <c r="B188" s="243"/>
      <c r="C188" s="186"/>
      <c r="D188" s="300" t="s">
        <v>139</v>
      </c>
      <c r="E188" s="186"/>
      <c r="F188" s="301" t="s">
        <v>343</v>
      </c>
      <c r="G188" s="186"/>
      <c r="H188" s="186"/>
      <c r="I188" s="314"/>
      <c r="J188" s="186"/>
      <c r="K188" s="186"/>
      <c r="L188" s="36"/>
      <c r="M188" s="58"/>
      <c r="T188" s="59"/>
      <c r="AT188" s="6" t="s">
        <v>139</v>
      </c>
      <c r="AU188" s="6" t="s">
        <v>80</v>
      </c>
    </row>
    <row r="189" spans="1:51" s="6" customFormat="1" ht="13.9" customHeight="1">
      <c r="A189" s="186"/>
      <c r="B189" s="302"/>
      <c r="C189" s="186"/>
      <c r="D189" s="303" t="s">
        <v>151</v>
      </c>
      <c r="E189" s="304"/>
      <c r="F189" s="305" t="s">
        <v>344</v>
      </c>
      <c r="G189" s="186"/>
      <c r="H189" s="306">
        <v>3.4</v>
      </c>
      <c r="I189" s="314"/>
      <c r="J189" s="186"/>
      <c r="K189" s="186"/>
      <c r="L189" s="60"/>
      <c r="M189" s="62"/>
      <c r="T189" s="63"/>
      <c r="AT189" s="61" t="s">
        <v>151</v>
      </c>
      <c r="AU189" s="61" t="s">
        <v>80</v>
      </c>
      <c r="AV189" s="61" t="s">
        <v>80</v>
      </c>
      <c r="AW189" s="61" t="s">
        <v>98</v>
      </c>
      <c r="AX189" s="61" t="s">
        <v>72</v>
      </c>
      <c r="AY189" s="61" t="s">
        <v>130</v>
      </c>
    </row>
    <row r="190" spans="1:51" s="6" customFormat="1" ht="13.9" customHeight="1">
      <c r="A190" s="186"/>
      <c r="B190" s="302"/>
      <c r="C190" s="186"/>
      <c r="D190" s="303" t="s">
        <v>151</v>
      </c>
      <c r="E190" s="304"/>
      <c r="F190" s="305" t="s">
        <v>607</v>
      </c>
      <c r="G190" s="186"/>
      <c r="H190" s="306">
        <v>257.2</v>
      </c>
      <c r="I190" s="314"/>
      <c r="J190" s="186"/>
      <c r="K190" s="186"/>
      <c r="L190" s="60"/>
      <c r="M190" s="62"/>
      <c r="T190" s="63"/>
      <c r="AT190" s="61" t="s">
        <v>151</v>
      </c>
      <c r="AU190" s="61" t="s">
        <v>80</v>
      </c>
      <c r="AV190" s="61" t="s">
        <v>80</v>
      </c>
      <c r="AW190" s="61" t="s">
        <v>98</v>
      </c>
      <c r="AX190" s="61" t="s">
        <v>72</v>
      </c>
      <c r="AY190" s="61" t="s">
        <v>130</v>
      </c>
    </row>
    <row r="191" spans="1:65" s="6" customFormat="1" ht="13.9" customHeight="1">
      <c r="A191" s="186"/>
      <c r="B191" s="243"/>
      <c r="C191" s="294" t="s">
        <v>278</v>
      </c>
      <c r="D191" s="294" t="s">
        <v>132</v>
      </c>
      <c r="E191" s="295" t="s">
        <v>347</v>
      </c>
      <c r="F191" s="296" t="s">
        <v>348</v>
      </c>
      <c r="G191" s="297" t="s">
        <v>148</v>
      </c>
      <c r="H191" s="298">
        <v>6.247</v>
      </c>
      <c r="I191" s="313"/>
      <c r="J191" s="299">
        <f>ROUND($I$191*$H$191,2)</f>
        <v>0</v>
      </c>
      <c r="K191" s="296" t="s">
        <v>136</v>
      </c>
      <c r="L191" s="36"/>
      <c r="M191" s="53"/>
      <c r="N191" s="54" t="s">
        <v>43</v>
      </c>
      <c r="Q191" s="55">
        <v>0</v>
      </c>
      <c r="R191" s="55">
        <f>$Q$191*$H$191</f>
        <v>0</v>
      </c>
      <c r="S191" s="55">
        <v>0</v>
      </c>
      <c r="T191" s="56">
        <f>$S$191*$H$191</f>
        <v>0</v>
      </c>
      <c r="AR191" s="37" t="s">
        <v>137</v>
      </c>
      <c r="AT191" s="37" t="s">
        <v>132</v>
      </c>
      <c r="AU191" s="37" t="s">
        <v>80</v>
      </c>
      <c r="AY191" s="6" t="s">
        <v>130</v>
      </c>
      <c r="BE191" s="57">
        <f>IF($N$191="základní",$J$191,0)</f>
        <v>0</v>
      </c>
      <c r="BF191" s="57">
        <f>IF($N$191="snížená",$J$191,0)</f>
        <v>0</v>
      </c>
      <c r="BG191" s="57">
        <f>IF($N$191="zákl. přenesená",$J$191,0)</f>
        <v>0</v>
      </c>
      <c r="BH191" s="57">
        <f>IF($N$191="sníž. přenesená",$J$191,0)</f>
        <v>0</v>
      </c>
      <c r="BI191" s="57">
        <f>IF($N$191="nulová",$J$191,0)</f>
        <v>0</v>
      </c>
      <c r="BJ191" s="37" t="s">
        <v>22</v>
      </c>
      <c r="BK191" s="57">
        <f>ROUND($I$191*$H$191,2)</f>
        <v>0</v>
      </c>
      <c r="BL191" s="37" t="s">
        <v>137</v>
      </c>
      <c r="BM191" s="37" t="s">
        <v>608</v>
      </c>
    </row>
    <row r="192" spans="1:47" s="6" customFormat="1" ht="25.15" customHeight="1">
      <c r="A192" s="186"/>
      <c r="B192" s="243"/>
      <c r="C192" s="186"/>
      <c r="D192" s="300" t="s">
        <v>139</v>
      </c>
      <c r="E192" s="186"/>
      <c r="F192" s="301" t="s">
        <v>350</v>
      </c>
      <c r="G192" s="186"/>
      <c r="H192" s="186"/>
      <c r="I192" s="314"/>
      <c r="J192" s="186"/>
      <c r="K192" s="186"/>
      <c r="L192" s="36"/>
      <c r="M192" s="58"/>
      <c r="T192" s="59"/>
      <c r="AT192" s="6" t="s">
        <v>139</v>
      </c>
      <c r="AU192" s="6" t="s">
        <v>80</v>
      </c>
    </row>
    <row r="193" spans="1:51" s="6" customFormat="1" ht="13.9" customHeight="1">
      <c r="A193" s="186"/>
      <c r="B193" s="302"/>
      <c r="C193" s="186"/>
      <c r="D193" s="303" t="s">
        <v>151</v>
      </c>
      <c r="E193" s="304"/>
      <c r="F193" s="305" t="s">
        <v>609</v>
      </c>
      <c r="G193" s="186"/>
      <c r="H193" s="306">
        <v>0.529</v>
      </c>
      <c r="I193" s="314"/>
      <c r="J193" s="186"/>
      <c r="K193" s="186"/>
      <c r="L193" s="60"/>
      <c r="M193" s="62"/>
      <c r="T193" s="63"/>
      <c r="AT193" s="61" t="s">
        <v>151</v>
      </c>
      <c r="AU193" s="61" t="s">
        <v>80</v>
      </c>
      <c r="AV193" s="61" t="s">
        <v>80</v>
      </c>
      <c r="AW193" s="61" t="s">
        <v>98</v>
      </c>
      <c r="AX193" s="61" t="s">
        <v>72</v>
      </c>
      <c r="AY193" s="61" t="s">
        <v>130</v>
      </c>
    </row>
    <row r="194" spans="1:51" s="6" customFormat="1" ht="13.9" customHeight="1">
      <c r="A194" s="186"/>
      <c r="B194" s="302"/>
      <c r="C194" s="186"/>
      <c r="D194" s="303" t="s">
        <v>151</v>
      </c>
      <c r="E194" s="304"/>
      <c r="F194" s="305" t="s">
        <v>610</v>
      </c>
      <c r="G194" s="186"/>
      <c r="H194" s="306">
        <v>4.95</v>
      </c>
      <c r="I194" s="314"/>
      <c r="J194" s="186"/>
      <c r="K194" s="186"/>
      <c r="L194" s="60"/>
      <c r="M194" s="62"/>
      <c r="T194" s="63"/>
      <c r="AT194" s="61" t="s">
        <v>151</v>
      </c>
      <c r="AU194" s="61" t="s">
        <v>80</v>
      </c>
      <c r="AV194" s="61" t="s">
        <v>80</v>
      </c>
      <c r="AW194" s="61" t="s">
        <v>98</v>
      </c>
      <c r="AX194" s="61" t="s">
        <v>72</v>
      </c>
      <c r="AY194" s="61" t="s">
        <v>130</v>
      </c>
    </row>
    <row r="195" spans="1:51" s="6" customFormat="1" ht="13.9" customHeight="1">
      <c r="A195" s="186"/>
      <c r="B195" s="302"/>
      <c r="C195" s="186"/>
      <c r="D195" s="303" t="s">
        <v>151</v>
      </c>
      <c r="E195" s="304"/>
      <c r="F195" s="305" t="s">
        <v>611</v>
      </c>
      <c r="G195" s="186"/>
      <c r="H195" s="306">
        <v>0.384</v>
      </c>
      <c r="I195" s="314"/>
      <c r="J195" s="186"/>
      <c r="K195" s="186"/>
      <c r="L195" s="60"/>
      <c r="M195" s="62"/>
      <c r="T195" s="63"/>
      <c r="AT195" s="61" t="s">
        <v>151</v>
      </c>
      <c r="AU195" s="61" t="s">
        <v>80</v>
      </c>
      <c r="AV195" s="61" t="s">
        <v>80</v>
      </c>
      <c r="AW195" s="61" t="s">
        <v>98</v>
      </c>
      <c r="AX195" s="61" t="s">
        <v>72</v>
      </c>
      <c r="AY195" s="61" t="s">
        <v>130</v>
      </c>
    </row>
    <row r="196" spans="1:51" s="6" customFormat="1" ht="13.9" customHeight="1">
      <c r="A196" s="186"/>
      <c r="B196" s="302"/>
      <c r="C196" s="186"/>
      <c r="D196" s="303" t="s">
        <v>151</v>
      </c>
      <c r="E196" s="304"/>
      <c r="F196" s="305" t="s">
        <v>612</v>
      </c>
      <c r="G196" s="186"/>
      <c r="H196" s="306">
        <v>0.384</v>
      </c>
      <c r="I196" s="314"/>
      <c r="J196" s="186"/>
      <c r="K196" s="186"/>
      <c r="L196" s="60"/>
      <c r="M196" s="62"/>
      <c r="T196" s="63"/>
      <c r="AT196" s="61" t="s">
        <v>151</v>
      </c>
      <c r="AU196" s="61" t="s">
        <v>80</v>
      </c>
      <c r="AV196" s="61" t="s">
        <v>80</v>
      </c>
      <c r="AW196" s="61" t="s">
        <v>98</v>
      </c>
      <c r="AX196" s="61" t="s">
        <v>72</v>
      </c>
      <c r="AY196" s="61" t="s">
        <v>130</v>
      </c>
    </row>
    <row r="197" spans="1:65" s="6" customFormat="1" ht="13.9" customHeight="1">
      <c r="A197" s="186"/>
      <c r="B197" s="243"/>
      <c r="C197" s="294" t="s">
        <v>286</v>
      </c>
      <c r="D197" s="294" t="s">
        <v>132</v>
      </c>
      <c r="E197" s="295" t="s">
        <v>356</v>
      </c>
      <c r="F197" s="296" t="s">
        <v>357</v>
      </c>
      <c r="G197" s="297" t="s">
        <v>224</v>
      </c>
      <c r="H197" s="298">
        <v>12.74</v>
      </c>
      <c r="I197" s="313"/>
      <c r="J197" s="299">
        <f>ROUND($I$197*$H$197,2)</f>
        <v>0</v>
      </c>
      <c r="K197" s="296" t="s">
        <v>136</v>
      </c>
      <c r="L197" s="36"/>
      <c r="M197" s="53"/>
      <c r="N197" s="54" t="s">
        <v>43</v>
      </c>
      <c r="Q197" s="55">
        <v>0.00632</v>
      </c>
      <c r="R197" s="55">
        <f>$Q$197*$H$197</f>
        <v>0.0805168</v>
      </c>
      <c r="S197" s="55">
        <v>0</v>
      </c>
      <c r="T197" s="56">
        <f>$S$197*$H$197</f>
        <v>0</v>
      </c>
      <c r="AR197" s="37" t="s">
        <v>137</v>
      </c>
      <c r="AT197" s="37" t="s">
        <v>132</v>
      </c>
      <c r="AU197" s="37" t="s">
        <v>80</v>
      </c>
      <c r="AY197" s="6" t="s">
        <v>130</v>
      </c>
      <c r="BE197" s="57">
        <f>IF($N$197="základní",$J$197,0)</f>
        <v>0</v>
      </c>
      <c r="BF197" s="57">
        <f>IF($N$197="snížená",$J$197,0)</f>
        <v>0</v>
      </c>
      <c r="BG197" s="57">
        <f>IF($N$197="zákl. přenesená",$J$197,0)</f>
        <v>0</v>
      </c>
      <c r="BH197" s="57">
        <f>IF($N$197="sníž. přenesená",$J$197,0)</f>
        <v>0</v>
      </c>
      <c r="BI197" s="57">
        <f>IF($N$197="nulová",$J$197,0)</f>
        <v>0</v>
      </c>
      <c r="BJ197" s="37" t="s">
        <v>22</v>
      </c>
      <c r="BK197" s="57">
        <f>ROUND($I$197*$H$197,2)</f>
        <v>0</v>
      </c>
      <c r="BL197" s="37" t="s">
        <v>137</v>
      </c>
      <c r="BM197" s="37" t="s">
        <v>613</v>
      </c>
    </row>
    <row r="198" spans="1:47" s="6" customFormat="1" ht="25.15" customHeight="1">
      <c r="A198" s="186"/>
      <c r="B198" s="243"/>
      <c r="C198" s="186"/>
      <c r="D198" s="300" t="s">
        <v>139</v>
      </c>
      <c r="E198" s="186"/>
      <c r="F198" s="301" t="s">
        <v>359</v>
      </c>
      <c r="G198" s="186"/>
      <c r="H198" s="186"/>
      <c r="I198" s="314"/>
      <c r="J198" s="186"/>
      <c r="K198" s="186"/>
      <c r="L198" s="36"/>
      <c r="M198" s="58"/>
      <c r="T198" s="59"/>
      <c r="AT198" s="6" t="s">
        <v>139</v>
      </c>
      <c r="AU198" s="6" t="s">
        <v>80</v>
      </c>
    </row>
    <row r="199" spans="1:51" s="6" customFormat="1" ht="13.9" customHeight="1">
      <c r="A199" s="186"/>
      <c r="B199" s="302"/>
      <c r="C199" s="186"/>
      <c r="D199" s="303" t="s">
        <v>151</v>
      </c>
      <c r="E199" s="304"/>
      <c r="F199" s="305" t="s">
        <v>614</v>
      </c>
      <c r="G199" s="186"/>
      <c r="H199" s="306">
        <v>0.92</v>
      </c>
      <c r="I199" s="314"/>
      <c r="J199" s="186"/>
      <c r="K199" s="186"/>
      <c r="L199" s="60"/>
      <c r="M199" s="62"/>
      <c r="T199" s="63"/>
      <c r="AT199" s="61" t="s">
        <v>151</v>
      </c>
      <c r="AU199" s="61" t="s">
        <v>80</v>
      </c>
      <c r="AV199" s="61" t="s">
        <v>80</v>
      </c>
      <c r="AW199" s="61" t="s">
        <v>98</v>
      </c>
      <c r="AX199" s="61" t="s">
        <v>72</v>
      </c>
      <c r="AY199" s="61" t="s">
        <v>130</v>
      </c>
    </row>
    <row r="200" spans="1:51" s="6" customFormat="1" ht="13.9" customHeight="1">
      <c r="A200" s="186"/>
      <c r="B200" s="302"/>
      <c r="C200" s="186"/>
      <c r="D200" s="303" t="s">
        <v>151</v>
      </c>
      <c r="E200" s="304"/>
      <c r="F200" s="305" t="s">
        <v>615</v>
      </c>
      <c r="G200" s="186"/>
      <c r="H200" s="306">
        <v>9.9</v>
      </c>
      <c r="I200" s="314"/>
      <c r="J200" s="186"/>
      <c r="K200" s="186"/>
      <c r="L200" s="60"/>
      <c r="M200" s="62"/>
      <c r="T200" s="63"/>
      <c r="AT200" s="61" t="s">
        <v>151</v>
      </c>
      <c r="AU200" s="61" t="s">
        <v>80</v>
      </c>
      <c r="AV200" s="61" t="s">
        <v>80</v>
      </c>
      <c r="AW200" s="61" t="s">
        <v>98</v>
      </c>
      <c r="AX200" s="61" t="s">
        <v>72</v>
      </c>
      <c r="AY200" s="61" t="s">
        <v>130</v>
      </c>
    </row>
    <row r="201" spans="1:51" s="6" customFormat="1" ht="13.9" customHeight="1">
      <c r="A201" s="186"/>
      <c r="B201" s="302"/>
      <c r="C201" s="186"/>
      <c r="D201" s="303" t="s">
        <v>151</v>
      </c>
      <c r="E201" s="304"/>
      <c r="F201" s="305" t="s">
        <v>616</v>
      </c>
      <c r="G201" s="186"/>
      <c r="H201" s="306">
        <v>0.96</v>
      </c>
      <c r="I201" s="314"/>
      <c r="J201" s="186"/>
      <c r="K201" s="186"/>
      <c r="L201" s="60"/>
      <c r="M201" s="62"/>
      <c r="T201" s="63"/>
      <c r="AT201" s="61" t="s">
        <v>151</v>
      </c>
      <c r="AU201" s="61" t="s">
        <v>80</v>
      </c>
      <c r="AV201" s="61" t="s">
        <v>80</v>
      </c>
      <c r="AW201" s="61" t="s">
        <v>98</v>
      </c>
      <c r="AX201" s="61" t="s">
        <v>72</v>
      </c>
      <c r="AY201" s="61" t="s">
        <v>130</v>
      </c>
    </row>
    <row r="202" spans="1:51" s="6" customFormat="1" ht="13.9" customHeight="1">
      <c r="A202" s="186"/>
      <c r="B202" s="302"/>
      <c r="C202" s="186"/>
      <c r="D202" s="303" t="s">
        <v>151</v>
      </c>
      <c r="E202" s="304"/>
      <c r="F202" s="305" t="s">
        <v>617</v>
      </c>
      <c r="G202" s="186"/>
      <c r="H202" s="306">
        <v>0.96</v>
      </c>
      <c r="I202" s="314"/>
      <c r="J202" s="186"/>
      <c r="K202" s="186"/>
      <c r="L202" s="60"/>
      <c r="M202" s="62"/>
      <c r="T202" s="63"/>
      <c r="AT202" s="61" t="s">
        <v>151</v>
      </c>
      <c r="AU202" s="61" t="s">
        <v>80</v>
      </c>
      <c r="AV202" s="61" t="s">
        <v>80</v>
      </c>
      <c r="AW202" s="61" t="s">
        <v>98</v>
      </c>
      <c r="AX202" s="61" t="s">
        <v>72</v>
      </c>
      <c r="AY202" s="61" t="s">
        <v>130</v>
      </c>
    </row>
    <row r="203" spans="1:65" s="6" customFormat="1" ht="13.9" customHeight="1">
      <c r="A203" s="186"/>
      <c r="B203" s="243"/>
      <c r="C203" s="294" t="s">
        <v>292</v>
      </c>
      <c r="D203" s="294" t="s">
        <v>132</v>
      </c>
      <c r="E203" s="295" t="s">
        <v>365</v>
      </c>
      <c r="F203" s="296" t="s">
        <v>366</v>
      </c>
      <c r="G203" s="297" t="s">
        <v>148</v>
      </c>
      <c r="H203" s="298">
        <v>200</v>
      </c>
      <c r="I203" s="313"/>
      <c r="J203" s="299">
        <f>ROUND($I$203*$H$203,2)</f>
        <v>0</v>
      </c>
      <c r="K203" s="296" t="s">
        <v>136</v>
      </c>
      <c r="L203" s="36"/>
      <c r="M203" s="53"/>
      <c r="N203" s="54" t="s">
        <v>43</v>
      </c>
      <c r="Q203" s="55">
        <v>0</v>
      </c>
      <c r="R203" s="55">
        <f>$Q$203*$H$203</f>
        <v>0</v>
      </c>
      <c r="S203" s="55">
        <v>0</v>
      </c>
      <c r="T203" s="56">
        <f>$S$203*$H$203</f>
        <v>0</v>
      </c>
      <c r="AR203" s="37" t="s">
        <v>137</v>
      </c>
      <c r="AT203" s="37" t="s">
        <v>132</v>
      </c>
      <c r="AU203" s="37" t="s">
        <v>80</v>
      </c>
      <c r="AY203" s="6" t="s">
        <v>130</v>
      </c>
      <c r="BE203" s="57">
        <f>IF($N$203="základní",$J$203,0)</f>
        <v>0</v>
      </c>
      <c r="BF203" s="57">
        <f>IF($N$203="snížená",$J$203,0)</f>
        <v>0</v>
      </c>
      <c r="BG203" s="57">
        <f>IF($N$203="zákl. přenesená",$J$203,0)</f>
        <v>0</v>
      </c>
      <c r="BH203" s="57">
        <f>IF($N$203="sníž. přenesená",$J$203,0)</f>
        <v>0</v>
      </c>
      <c r="BI203" s="57">
        <f>IF($N$203="nulová",$J$203,0)</f>
        <v>0</v>
      </c>
      <c r="BJ203" s="37" t="s">
        <v>22</v>
      </c>
      <c r="BK203" s="57">
        <f>ROUND($I$203*$H$203,2)</f>
        <v>0</v>
      </c>
      <c r="BL203" s="37" t="s">
        <v>137</v>
      </c>
      <c r="BM203" s="37" t="s">
        <v>367</v>
      </c>
    </row>
    <row r="204" spans="1:47" s="6" customFormat="1" ht="14.45" customHeight="1">
      <c r="A204" s="186"/>
      <c r="B204" s="243"/>
      <c r="C204" s="186"/>
      <c r="D204" s="300" t="s">
        <v>139</v>
      </c>
      <c r="E204" s="186"/>
      <c r="F204" s="301" t="s">
        <v>368</v>
      </c>
      <c r="G204" s="186"/>
      <c r="H204" s="186"/>
      <c r="I204" s="314"/>
      <c r="J204" s="186"/>
      <c r="K204" s="186"/>
      <c r="L204" s="36"/>
      <c r="M204" s="58"/>
      <c r="T204" s="59"/>
      <c r="AT204" s="6" t="s">
        <v>139</v>
      </c>
      <c r="AU204" s="6" t="s">
        <v>80</v>
      </c>
    </row>
    <row r="205" spans="1:51" s="6" customFormat="1" ht="13.9" customHeight="1">
      <c r="A205" s="186"/>
      <c r="B205" s="302"/>
      <c r="C205" s="186"/>
      <c r="D205" s="303" t="s">
        <v>151</v>
      </c>
      <c r="E205" s="304"/>
      <c r="F205" s="305" t="s">
        <v>618</v>
      </c>
      <c r="G205" s="186"/>
      <c r="H205" s="306">
        <v>194.4</v>
      </c>
      <c r="I205" s="314"/>
      <c r="J205" s="186"/>
      <c r="K205" s="186"/>
      <c r="L205" s="60"/>
      <c r="M205" s="62"/>
      <c r="T205" s="63"/>
      <c r="AT205" s="61" t="s">
        <v>151</v>
      </c>
      <c r="AU205" s="61" t="s">
        <v>80</v>
      </c>
      <c r="AV205" s="61" t="s">
        <v>80</v>
      </c>
      <c r="AW205" s="61" t="s">
        <v>98</v>
      </c>
      <c r="AX205" s="61" t="s">
        <v>72</v>
      </c>
      <c r="AY205" s="61" t="s">
        <v>130</v>
      </c>
    </row>
    <row r="206" spans="1:51" s="6" customFormat="1" ht="13.9" customHeight="1">
      <c r="A206" s="186"/>
      <c r="B206" s="302"/>
      <c r="C206" s="186"/>
      <c r="D206" s="303" t="s">
        <v>151</v>
      </c>
      <c r="E206" s="304"/>
      <c r="F206" s="305" t="s">
        <v>370</v>
      </c>
      <c r="G206" s="186"/>
      <c r="H206" s="306">
        <v>5.6</v>
      </c>
      <c r="I206" s="314"/>
      <c r="J206" s="186"/>
      <c r="K206" s="186"/>
      <c r="L206" s="60"/>
      <c r="M206" s="62"/>
      <c r="T206" s="63"/>
      <c r="AT206" s="61" t="s">
        <v>151</v>
      </c>
      <c r="AU206" s="61" t="s">
        <v>80</v>
      </c>
      <c r="AV206" s="61" t="s">
        <v>80</v>
      </c>
      <c r="AW206" s="61" t="s">
        <v>98</v>
      </c>
      <c r="AX206" s="61" t="s">
        <v>72</v>
      </c>
      <c r="AY206" s="61" t="s">
        <v>130</v>
      </c>
    </row>
    <row r="207" spans="1:65" s="6" customFormat="1" ht="13.9" customHeight="1">
      <c r="A207" s="186"/>
      <c r="B207" s="243"/>
      <c r="C207" s="294" t="s">
        <v>303</v>
      </c>
      <c r="D207" s="294" t="s">
        <v>132</v>
      </c>
      <c r="E207" s="295" t="s">
        <v>372</v>
      </c>
      <c r="F207" s="296" t="s">
        <v>373</v>
      </c>
      <c r="G207" s="297" t="s">
        <v>224</v>
      </c>
      <c r="H207" s="298">
        <v>1105.95</v>
      </c>
      <c r="I207" s="313"/>
      <c r="J207" s="299">
        <f>ROUND($I$207*$H$207,2)</f>
        <v>0</v>
      </c>
      <c r="K207" s="296" t="s">
        <v>136</v>
      </c>
      <c r="L207" s="36"/>
      <c r="M207" s="53"/>
      <c r="N207" s="54" t="s">
        <v>43</v>
      </c>
      <c r="Q207" s="55">
        <v>0.00021</v>
      </c>
      <c r="R207" s="55">
        <f>$Q$207*$H$207</f>
        <v>0.23224950000000003</v>
      </c>
      <c r="S207" s="55">
        <v>0</v>
      </c>
      <c r="T207" s="56">
        <f>$S$207*$H$207</f>
        <v>0</v>
      </c>
      <c r="AR207" s="37" t="s">
        <v>137</v>
      </c>
      <c r="AT207" s="37" t="s">
        <v>132</v>
      </c>
      <c r="AU207" s="37" t="s">
        <v>80</v>
      </c>
      <c r="AY207" s="6" t="s">
        <v>130</v>
      </c>
      <c r="BE207" s="57">
        <f>IF($N$207="základní",$J$207,0)</f>
        <v>0</v>
      </c>
      <c r="BF207" s="57">
        <f>IF($N$207="snížená",$J$207,0)</f>
        <v>0</v>
      </c>
      <c r="BG207" s="57">
        <f>IF($N$207="zákl. přenesená",$J$207,0)</f>
        <v>0</v>
      </c>
      <c r="BH207" s="57">
        <f>IF($N$207="sníž. přenesená",$J$207,0)</f>
        <v>0</v>
      </c>
      <c r="BI207" s="57">
        <f>IF($N$207="nulová",$J$207,0)</f>
        <v>0</v>
      </c>
      <c r="BJ207" s="37" t="s">
        <v>22</v>
      </c>
      <c r="BK207" s="57">
        <f>ROUND($I$207*$H$207,2)</f>
        <v>0</v>
      </c>
      <c r="BL207" s="37" t="s">
        <v>137</v>
      </c>
      <c r="BM207" s="37" t="s">
        <v>374</v>
      </c>
    </row>
    <row r="208" spans="1:47" s="6" customFormat="1" ht="25.15" customHeight="1">
      <c r="A208" s="186"/>
      <c r="B208" s="243"/>
      <c r="C208" s="186"/>
      <c r="D208" s="300" t="s">
        <v>139</v>
      </c>
      <c r="E208" s="186"/>
      <c r="F208" s="301" t="s">
        <v>375</v>
      </c>
      <c r="G208" s="186"/>
      <c r="H208" s="186"/>
      <c r="I208" s="314"/>
      <c r="J208" s="186"/>
      <c r="K208" s="186"/>
      <c r="L208" s="36"/>
      <c r="M208" s="58"/>
      <c r="T208" s="59"/>
      <c r="AT208" s="6" t="s">
        <v>139</v>
      </c>
      <c r="AU208" s="6" t="s">
        <v>80</v>
      </c>
    </row>
    <row r="209" spans="1:51" s="6" customFormat="1" ht="13.9" customHeight="1">
      <c r="A209" s="186"/>
      <c r="B209" s="302"/>
      <c r="C209" s="186"/>
      <c r="D209" s="303" t="s">
        <v>151</v>
      </c>
      <c r="E209" s="304"/>
      <c r="F209" s="305" t="s">
        <v>619</v>
      </c>
      <c r="G209" s="186"/>
      <c r="H209" s="306">
        <v>1080</v>
      </c>
      <c r="I209" s="314"/>
      <c r="J209" s="186"/>
      <c r="K209" s="186"/>
      <c r="L209" s="60"/>
      <c r="M209" s="62"/>
      <c r="T209" s="63"/>
      <c r="AT209" s="61" t="s">
        <v>151</v>
      </c>
      <c r="AU209" s="61" t="s">
        <v>80</v>
      </c>
      <c r="AV209" s="61" t="s">
        <v>80</v>
      </c>
      <c r="AW209" s="61" t="s">
        <v>98</v>
      </c>
      <c r="AX209" s="61" t="s">
        <v>72</v>
      </c>
      <c r="AY209" s="61" t="s">
        <v>130</v>
      </c>
    </row>
    <row r="210" spans="1:51" s="6" customFormat="1" ht="13.9" customHeight="1">
      <c r="A210" s="186"/>
      <c r="B210" s="302"/>
      <c r="C210" s="186"/>
      <c r="D210" s="303" t="s">
        <v>151</v>
      </c>
      <c r="E210" s="304"/>
      <c r="F210" s="305" t="s">
        <v>377</v>
      </c>
      <c r="G210" s="186"/>
      <c r="H210" s="306">
        <v>25.95</v>
      </c>
      <c r="I210" s="314"/>
      <c r="J210" s="186"/>
      <c r="K210" s="186"/>
      <c r="L210" s="60"/>
      <c r="M210" s="62"/>
      <c r="T210" s="63"/>
      <c r="AT210" s="61" t="s">
        <v>151</v>
      </c>
      <c r="AU210" s="61" t="s">
        <v>80</v>
      </c>
      <c r="AV210" s="61" t="s">
        <v>80</v>
      </c>
      <c r="AW210" s="61" t="s">
        <v>98</v>
      </c>
      <c r="AX210" s="61" t="s">
        <v>72</v>
      </c>
      <c r="AY210" s="61" t="s">
        <v>130</v>
      </c>
    </row>
    <row r="211" spans="1:65" s="6" customFormat="1" ht="13.9" customHeight="1">
      <c r="A211" s="186"/>
      <c r="B211" s="243"/>
      <c r="C211" s="307" t="s">
        <v>313</v>
      </c>
      <c r="D211" s="307" t="s">
        <v>252</v>
      </c>
      <c r="E211" s="308" t="s">
        <v>379</v>
      </c>
      <c r="F211" s="309" t="s">
        <v>380</v>
      </c>
      <c r="G211" s="310" t="s">
        <v>281</v>
      </c>
      <c r="H211" s="311">
        <v>508.737</v>
      </c>
      <c r="I211" s="315"/>
      <c r="J211" s="312">
        <f>ROUND($I$211*$H$211,2)</f>
        <v>0</v>
      </c>
      <c r="K211" s="309" t="s">
        <v>136</v>
      </c>
      <c r="L211" s="64"/>
      <c r="M211" s="65"/>
      <c r="N211" s="66" t="s">
        <v>43</v>
      </c>
      <c r="Q211" s="55">
        <v>0.0005</v>
      </c>
      <c r="R211" s="55">
        <f>$Q$211*$H$211</f>
        <v>0.2543685</v>
      </c>
      <c r="S211" s="55">
        <v>0</v>
      </c>
      <c r="T211" s="56">
        <f>$S$211*$H$211</f>
        <v>0</v>
      </c>
      <c r="AR211" s="37" t="s">
        <v>181</v>
      </c>
      <c r="AT211" s="37" t="s">
        <v>252</v>
      </c>
      <c r="AU211" s="37" t="s">
        <v>80</v>
      </c>
      <c r="AY211" s="6" t="s">
        <v>130</v>
      </c>
      <c r="BE211" s="57">
        <f>IF($N$211="základní",$J$211,0)</f>
        <v>0</v>
      </c>
      <c r="BF211" s="57">
        <f>IF($N$211="snížená",$J$211,0)</f>
        <v>0</v>
      </c>
      <c r="BG211" s="57">
        <f>IF($N$211="zákl. přenesená",$J$211,0)</f>
        <v>0</v>
      </c>
      <c r="BH211" s="57">
        <f>IF($N$211="sníž. přenesená",$J$211,0)</f>
        <v>0</v>
      </c>
      <c r="BI211" s="57">
        <f>IF($N$211="nulová",$J$211,0)</f>
        <v>0</v>
      </c>
      <c r="BJ211" s="37" t="s">
        <v>22</v>
      </c>
      <c r="BK211" s="57">
        <f>ROUND($I$211*$H$211,2)</f>
        <v>0</v>
      </c>
      <c r="BL211" s="37" t="s">
        <v>137</v>
      </c>
      <c r="BM211" s="37" t="s">
        <v>381</v>
      </c>
    </row>
    <row r="212" spans="1:47" s="6" customFormat="1" ht="14.45" customHeight="1">
      <c r="A212" s="186"/>
      <c r="B212" s="243"/>
      <c r="C212" s="186"/>
      <c r="D212" s="300" t="s">
        <v>139</v>
      </c>
      <c r="E212" s="186"/>
      <c r="F212" s="301" t="s">
        <v>382</v>
      </c>
      <c r="G212" s="186"/>
      <c r="H212" s="186"/>
      <c r="I212" s="314"/>
      <c r="J212" s="186"/>
      <c r="K212" s="186"/>
      <c r="L212" s="36"/>
      <c r="M212" s="58"/>
      <c r="T212" s="59"/>
      <c r="AT212" s="6" t="s">
        <v>139</v>
      </c>
      <c r="AU212" s="6" t="s">
        <v>80</v>
      </c>
    </row>
    <row r="213" spans="1:51" s="6" customFormat="1" ht="13.9" customHeight="1">
      <c r="A213" s="186"/>
      <c r="B213" s="302"/>
      <c r="C213" s="186"/>
      <c r="D213" s="303" t="s">
        <v>151</v>
      </c>
      <c r="E213" s="304"/>
      <c r="F213" s="305" t="s">
        <v>620</v>
      </c>
      <c r="G213" s="186"/>
      <c r="H213" s="306">
        <v>442.38</v>
      </c>
      <c r="I213" s="314"/>
      <c r="J213" s="186"/>
      <c r="K213" s="186"/>
      <c r="L213" s="60"/>
      <c r="M213" s="62"/>
      <c r="T213" s="63"/>
      <c r="AT213" s="61" t="s">
        <v>151</v>
      </c>
      <c r="AU213" s="61" t="s">
        <v>80</v>
      </c>
      <c r="AV213" s="61" t="s">
        <v>80</v>
      </c>
      <c r="AW213" s="61" t="s">
        <v>98</v>
      </c>
      <c r="AX213" s="61" t="s">
        <v>72</v>
      </c>
      <c r="AY213" s="61" t="s">
        <v>130</v>
      </c>
    </row>
    <row r="214" spans="1:51" s="6" customFormat="1" ht="13.9" customHeight="1">
      <c r="A214" s="186"/>
      <c r="B214" s="302"/>
      <c r="C214" s="186"/>
      <c r="D214" s="303" t="s">
        <v>151</v>
      </c>
      <c r="E214" s="186"/>
      <c r="F214" s="305" t="s">
        <v>621</v>
      </c>
      <c r="G214" s="186"/>
      <c r="H214" s="306">
        <v>508.737</v>
      </c>
      <c r="I214" s="314"/>
      <c r="J214" s="186"/>
      <c r="K214" s="186"/>
      <c r="L214" s="60"/>
      <c r="M214" s="62"/>
      <c r="T214" s="63"/>
      <c r="AT214" s="61" t="s">
        <v>151</v>
      </c>
      <c r="AU214" s="61" t="s">
        <v>80</v>
      </c>
      <c r="AV214" s="61" t="s">
        <v>80</v>
      </c>
      <c r="AW214" s="61" t="s">
        <v>72</v>
      </c>
      <c r="AX214" s="61" t="s">
        <v>22</v>
      </c>
      <c r="AY214" s="61" t="s">
        <v>130</v>
      </c>
    </row>
    <row r="215" spans="1:65" s="6" customFormat="1" ht="13.9" customHeight="1">
      <c r="A215" s="186"/>
      <c r="B215" s="243"/>
      <c r="C215" s="294" t="s">
        <v>318</v>
      </c>
      <c r="D215" s="294" t="s">
        <v>132</v>
      </c>
      <c r="E215" s="295" t="s">
        <v>386</v>
      </c>
      <c r="F215" s="296" t="s">
        <v>387</v>
      </c>
      <c r="G215" s="297" t="s">
        <v>148</v>
      </c>
      <c r="H215" s="298">
        <v>62</v>
      </c>
      <c r="I215" s="313"/>
      <c r="J215" s="299">
        <f>ROUND($I$215*$H$215,2)</f>
        <v>0</v>
      </c>
      <c r="K215" s="296" t="s">
        <v>136</v>
      </c>
      <c r="L215" s="36"/>
      <c r="M215" s="53"/>
      <c r="N215" s="54" t="s">
        <v>43</v>
      </c>
      <c r="Q215" s="55">
        <v>0</v>
      </c>
      <c r="R215" s="55">
        <f>$Q$215*$H$215</f>
        <v>0</v>
      </c>
      <c r="S215" s="55">
        <v>0</v>
      </c>
      <c r="T215" s="56">
        <f>$S$215*$H$215</f>
        <v>0</v>
      </c>
      <c r="AR215" s="37" t="s">
        <v>137</v>
      </c>
      <c r="AT215" s="37" t="s">
        <v>132</v>
      </c>
      <c r="AU215" s="37" t="s">
        <v>80</v>
      </c>
      <c r="AY215" s="6" t="s">
        <v>130</v>
      </c>
      <c r="BE215" s="57">
        <f>IF($N$215="základní",$J$215,0)</f>
        <v>0</v>
      </c>
      <c r="BF215" s="57">
        <f>IF($N$215="snížená",$J$215,0)</f>
        <v>0</v>
      </c>
      <c r="BG215" s="57">
        <f>IF($N$215="zákl. přenesená",$J$215,0)</f>
        <v>0</v>
      </c>
      <c r="BH215" s="57">
        <f>IF($N$215="sníž. přenesená",$J$215,0)</f>
        <v>0</v>
      </c>
      <c r="BI215" s="57">
        <f>IF($N$215="nulová",$J$215,0)</f>
        <v>0</v>
      </c>
      <c r="BJ215" s="37" t="s">
        <v>22</v>
      </c>
      <c r="BK215" s="57">
        <f>ROUND($I$215*$H$215,2)</f>
        <v>0</v>
      </c>
      <c r="BL215" s="37" t="s">
        <v>137</v>
      </c>
      <c r="BM215" s="37" t="s">
        <v>388</v>
      </c>
    </row>
    <row r="216" spans="1:47" s="6" customFormat="1" ht="14.45" customHeight="1">
      <c r="A216" s="186"/>
      <c r="B216" s="243"/>
      <c r="C216" s="186"/>
      <c r="D216" s="300" t="s">
        <v>139</v>
      </c>
      <c r="E216" s="186"/>
      <c r="F216" s="301" t="s">
        <v>389</v>
      </c>
      <c r="G216" s="186"/>
      <c r="H216" s="186"/>
      <c r="I216" s="314"/>
      <c r="J216" s="186"/>
      <c r="K216" s="186"/>
      <c r="L216" s="36"/>
      <c r="M216" s="58"/>
      <c r="T216" s="59"/>
      <c r="AT216" s="6" t="s">
        <v>139</v>
      </c>
      <c r="AU216" s="6" t="s">
        <v>80</v>
      </c>
    </row>
    <row r="217" spans="1:51" s="6" customFormat="1" ht="13.9" customHeight="1">
      <c r="A217" s="186"/>
      <c r="B217" s="302"/>
      <c r="C217" s="186"/>
      <c r="D217" s="303" t="s">
        <v>151</v>
      </c>
      <c r="E217" s="304"/>
      <c r="F217" s="305" t="s">
        <v>622</v>
      </c>
      <c r="G217" s="186"/>
      <c r="H217" s="306">
        <v>62</v>
      </c>
      <c r="I217" s="314"/>
      <c r="J217" s="186"/>
      <c r="K217" s="186"/>
      <c r="L217" s="60"/>
      <c r="M217" s="62"/>
      <c r="T217" s="63"/>
      <c r="AT217" s="61" t="s">
        <v>151</v>
      </c>
      <c r="AU217" s="61" t="s">
        <v>80</v>
      </c>
      <c r="AV217" s="61" t="s">
        <v>80</v>
      </c>
      <c r="AW217" s="61" t="s">
        <v>98</v>
      </c>
      <c r="AX217" s="61" t="s">
        <v>72</v>
      </c>
      <c r="AY217" s="61" t="s">
        <v>130</v>
      </c>
    </row>
    <row r="218" spans="1:65" s="6" customFormat="1" ht="13.9" customHeight="1">
      <c r="A218" s="186"/>
      <c r="B218" s="243"/>
      <c r="C218" s="294" t="s">
        <v>325</v>
      </c>
      <c r="D218" s="294" t="s">
        <v>132</v>
      </c>
      <c r="E218" s="295" t="s">
        <v>392</v>
      </c>
      <c r="F218" s="296" t="s">
        <v>393</v>
      </c>
      <c r="G218" s="297" t="s">
        <v>148</v>
      </c>
      <c r="H218" s="298">
        <v>1.7</v>
      </c>
      <c r="I218" s="313"/>
      <c r="J218" s="299">
        <f>ROUND($I$218*$H$218,2)</f>
        <v>0</v>
      </c>
      <c r="K218" s="296" t="s">
        <v>136</v>
      </c>
      <c r="L218" s="36"/>
      <c r="M218" s="53"/>
      <c r="N218" s="54" t="s">
        <v>43</v>
      </c>
      <c r="Q218" s="55">
        <v>2.0328</v>
      </c>
      <c r="R218" s="55">
        <f>$Q$218*$H$218</f>
        <v>3.4557599999999997</v>
      </c>
      <c r="S218" s="55">
        <v>0</v>
      </c>
      <c r="T218" s="56">
        <f>$S$218*$H$218</f>
        <v>0</v>
      </c>
      <c r="AR218" s="37" t="s">
        <v>137</v>
      </c>
      <c r="AT218" s="37" t="s">
        <v>132</v>
      </c>
      <c r="AU218" s="37" t="s">
        <v>80</v>
      </c>
      <c r="AY218" s="6" t="s">
        <v>130</v>
      </c>
      <c r="BE218" s="57">
        <f>IF($N$218="základní",$J$218,0)</f>
        <v>0</v>
      </c>
      <c r="BF218" s="57">
        <f>IF($N$218="snížená",$J$218,0)</f>
        <v>0</v>
      </c>
      <c r="BG218" s="57">
        <f>IF($N$218="zákl. přenesená",$J$218,0)</f>
        <v>0</v>
      </c>
      <c r="BH218" s="57">
        <f>IF($N$218="sníž. přenesená",$J$218,0)</f>
        <v>0</v>
      </c>
      <c r="BI218" s="57">
        <f>IF($N$218="nulová",$J$218,0)</f>
        <v>0</v>
      </c>
      <c r="BJ218" s="37" t="s">
        <v>22</v>
      </c>
      <c r="BK218" s="57">
        <f>ROUND($I$218*$H$218,2)</f>
        <v>0</v>
      </c>
      <c r="BL218" s="37" t="s">
        <v>137</v>
      </c>
      <c r="BM218" s="37" t="s">
        <v>394</v>
      </c>
    </row>
    <row r="219" spans="1:47" s="6" customFormat="1" ht="25.15" customHeight="1">
      <c r="A219" s="186"/>
      <c r="B219" s="243"/>
      <c r="C219" s="186"/>
      <c r="D219" s="300" t="s">
        <v>139</v>
      </c>
      <c r="E219" s="186"/>
      <c r="F219" s="301" t="s">
        <v>395</v>
      </c>
      <c r="G219" s="186"/>
      <c r="H219" s="186"/>
      <c r="I219" s="314"/>
      <c r="J219" s="186"/>
      <c r="K219" s="186"/>
      <c r="L219" s="36"/>
      <c r="M219" s="58"/>
      <c r="T219" s="59"/>
      <c r="AT219" s="6" t="s">
        <v>139</v>
      </c>
      <c r="AU219" s="6" t="s">
        <v>80</v>
      </c>
    </row>
    <row r="220" spans="1:51" s="6" customFormat="1" ht="13.9" customHeight="1">
      <c r="A220" s="186"/>
      <c r="B220" s="302"/>
      <c r="C220" s="186"/>
      <c r="D220" s="303" t="s">
        <v>151</v>
      </c>
      <c r="E220" s="304"/>
      <c r="F220" s="305" t="s">
        <v>623</v>
      </c>
      <c r="G220" s="186"/>
      <c r="H220" s="306">
        <v>1.7</v>
      </c>
      <c r="I220" s="314"/>
      <c r="J220" s="186"/>
      <c r="K220" s="186"/>
      <c r="L220" s="60"/>
      <c r="M220" s="62"/>
      <c r="T220" s="63"/>
      <c r="AT220" s="61" t="s">
        <v>151</v>
      </c>
      <c r="AU220" s="61" t="s">
        <v>80</v>
      </c>
      <c r="AV220" s="61" t="s">
        <v>80</v>
      </c>
      <c r="AW220" s="61" t="s">
        <v>98</v>
      </c>
      <c r="AX220" s="61" t="s">
        <v>72</v>
      </c>
      <c r="AY220" s="61" t="s">
        <v>130</v>
      </c>
    </row>
    <row r="221" spans="1:65" s="6" customFormat="1" ht="13.9" customHeight="1">
      <c r="A221" s="186"/>
      <c r="B221" s="243"/>
      <c r="C221" s="294" t="s">
        <v>332</v>
      </c>
      <c r="D221" s="294" t="s">
        <v>132</v>
      </c>
      <c r="E221" s="295" t="s">
        <v>624</v>
      </c>
      <c r="F221" s="296" t="s">
        <v>625</v>
      </c>
      <c r="G221" s="297" t="s">
        <v>148</v>
      </c>
      <c r="H221" s="298">
        <v>22</v>
      </c>
      <c r="I221" s="313"/>
      <c r="J221" s="299">
        <f>ROUND($I$221*$H$221,2)</f>
        <v>0</v>
      </c>
      <c r="K221" s="296" t="s">
        <v>136</v>
      </c>
      <c r="L221" s="36"/>
      <c r="M221" s="53"/>
      <c r="N221" s="54" t="s">
        <v>43</v>
      </c>
      <c r="Q221" s="55">
        <v>0</v>
      </c>
      <c r="R221" s="55">
        <f>$Q$221*$H$221</f>
        <v>0</v>
      </c>
      <c r="S221" s="55">
        <v>0</v>
      </c>
      <c r="T221" s="56">
        <f>$S$221*$H$221</f>
        <v>0</v>
      </c>
      <c r="AR221" s="37" t="s">
        <v>137</v>
      </c>
      <c r="AT221" s="37" t="s">
        <v>132</v>
      </c>
      <c r="AU221" s="37" t="s">
        <v>80</v>
      </c>
      <c r="AY221" s="6" t="s">
        <v>130</v>
      </c>
      <c r="BE221" s="57">
        <f>IF($N$221="základní",$J$221,0)</f>
        <v>0</v>
      </c>
      <c r="BF221" s="57">
        <f>IF($N$221="snížená",$J$221,0)</f>
        <v>0</v>
      </c>
      <c r="BG221" s="57">
        <f>IF($N$221="zákl. přenesená",$J$221,0)</f>
        <v>0</v>
      </c>
      <c r="BH221" s="57">
        <f>IF($N$221="sníž. přenesená",$J$221,0)</f>
        <v>0</v>
      </c>
      <c r="BI221" s="57">
        <f>IF($N$221="nulová",$J$221,0)</f>
        <v>0</v>
      </c>
      <c r="BJ221" s="37" t="s">
        <v>22</v>
      </c>
      <c r="BK221" s="57">
        <f>ROUND($I$221*$H$221,2)</f>
        <v>0</v>
      </c>
      <c r="BL221" s="37" t="s">
        <v>137</v>
      </c>
      <c r="BM221" s="37" t="s">
        <v>626</v>
      </c>
    </row>
    <row r="222" spans="1:47" s="6" customFormat="1" ht="25.15" customHeight="1">
      <c r="A222" s="186"/>
      <c r="B222" s="243"/>
      <c r="C222" s="186"/>
      <c r="D222" s="300" t="s">
        <v>139</v>
      </c>
      <c r="E222" s="186"/>
      <c r="F222" s="301" t="s">
        <v>627</v>
      </c>
      <c r="G222" s="186"/>
      <c r="H222" s="186"/>
      <c r="I222" s="314"/>
      <c r="J222" s="186"/>
      <c r="K222" s="186"/>
      <c r="L222" s="36"/>
      <c r="M222" s="58"/>
      <c r="T222" s="59"/>
      <c r="AT222" s="6" t="s">
        <v>139</v>
      </c>
      <c r="AU222" s="6" t="s">
        <v>80</v>
      </c>
    </row>
    <row r="223" spans="1:51" s="6" customFormat="1" ht="13.9" customHeight="1">
      <c r="A223" s="186"/>
      <c r="B223" s="302"/>
      <c r="C223" s="186"/>
      <c r="D223" s="303" t="s">
        <v>151</v>
      </c>
      <c r="E223" s="304"/>
      <c r="F223" s="305" t="s">
        <v>628</v>
      </c>
      <c r="G223" s="186"/>
      <c r="H223" s="306">
        <v>22</v>
      </c>
      <c r="I223" s="314"/>
      <c r="J223" s="186"/>
      <c r="K223" s="186"/>
      <c r="L223" s="60"/>
      <c r="M223" s="62"/>
      <c r="T223" s="63"/>
      <c r="AT223" s="61" t="s">
        <v>151</v>
      </c>
      <c r="AU223" s="61" t="s">
        <v>80</v>
      </c>
      <c r="AV223" s="61" t="s">
        <v>80</v>
      </c>
      <c r="AW223" s="61" t="s">
        <v>98</v>
      </c>
      <c r="AX223" s="61" t="s">
        <v>72</v>
      </c>
      <c r="AY223" s="61" t="s">
        <v>130</v>
      </c>
    </row>
    <row r="224" spans="1:65" s="6" customFormat="1" ht="13.9" customHeight="1">
      <c r="A224" s="186"/>
      <c r="B224" s="243"/>
      <c r="C224" s="294" t="s">
        <v>339</v>
      </c>
      <c r="D224" s="294" t="s">
        <v>132</v>
      </c>
      <c r="E224" s="295" t="s">
        <v>398</v>
      </c>
      <c r="F224" s="296" t="s">
        <v>399</v>
      </c>
      <c r="G224" s="297" t="s">
        <v>148</v>
      </c>
      <c r="H224" s="298">
        <v>300</v>
      </c>
      <c r="I224" s="313"/>
      <c r="J224" s="299">
        <f>ROUND($I$224*$H$224,2)</f>
        <v>0</v>
      </c>
      <c r="K224" s="296" t="s">
        <v>136</v>
      </c>
      <c r="L224" s="36"/>
      <c r="M224" s="53"/>
      <c r="N224" s="54" t="s">
        <v>43</v>
      </c>
      <c r="Q224" s="55">
        <v>0</v>
      </c>
      <c r="R224" s="55">
        <f>$Q$224*$H$224</f>
        <v>0</v>
      </c>
      <c r="S224" s="55">
        <v>0</v>
      </c>
      <c r="T224" s="56">
        <f>$S$224*$H$224</f>
        <v>0</v>
      </c>
      <c r="AR224" s="37" t="s">
        <v>137</v>
      </c>
      <c r="AT224" s="37" t="s">
        <v>132</v>
      </c>
      <c r="AU224" s="37" t="s">
        <v>80</v>
      </c>
      <c r="AY224" s="6" t="s">
        <v>130</v>
      </c>
      <c r="BE224" s="57">
        <f>IF($N$224="základní",$J$224,0)</f>
        <v>0</v>
      </c>
      <c r="BF224" s="57">
        <f>IF($N$224="snížená",$J$224,0)</f>
        <v>0</v>
      </c>
      <c r="BG224" s="57">
        <f>IF($N$224="zákl. přenesená",$J$224,0)</f>
        <v>0</v>
      </c>
      <c r="BH224" s="57">
        <f>IF($N$224="sníž. přenesená",$J$224,0)</f>
        <v>0</v>
      </c>
      <c r="BI224" s="57">
        <f>IF($N$224="nulová",$J$224,0)</f>
        <v>0</v>
      </c>
      <c r="BJ224" s="37" t="s">
        <v>22</v>
      </c>
      <c r="BK224" s="57">
        <f>ROUND($I$224*$H$224,2)</f>
        <v>0</v>
      </c>
      <c r="BL224" s="37" t="s">
        <v>137</v>
      </c>
      <c r="BM224" s="37" t="s">
        <v>400</v>
      </c>
    </row>
    <row r="225" spans="1:47" s="6" customFormat="1" ht="14.45" customHeight="1">
      <c r="A225" s="186"/>
      <c r="B225" s="243"/>
      <c r="C225" s="186"/>
      <c r="D225" s="300" t="s">
        <v>139</v>
      </c>
      <c r="E225" s="186"/>
      <c r="F225" s="301" t="s">
        <v>401</v>
      </c>
      <c r="G225" s="186"/>
      <c r="H225" s="186"/>
      <c r="I225" s="314"/>
      <c r="J225" s="186"/>
      <c r="K225" s="186"/>
      <c r="L225" s="36"/>
      <c r="M225" s="58"/>
      <c r="T225" s="59"/>
      <c r="AT225" s="6" t="s">
        <v>139</v>
      </c>
      <c r="AU225" s="6" t="s">
        <v>80</v>
      </c>
    </row>
    <row r="226" spans="1:51" s="6" customFormat="1" ht="13.9" customHeight="1">
      <c r="A226" s="186"/>
      <c r="B226" s="302"/>
      <c r="C226" s="186"/>
      <c r="D226" s="303" t="s">
        <v>151</v>
      </c>
      <c r="E226" s="304"/>
      <c r="F226" s="305" t="s">
        <v>629</v>
      </c>
      <c r="G226" s="186"/>
      <c r="H226" s="306">
        <v>291.6</v>
      </c>
      <c r="I226" s="314"/>
      <c r="J226" s="186"/>
      <c r="K226" s="186"/>
      <c r="L226" s="60"/>
      <c r="M226" s="62"/>
      <c r="T226" s="63"/>
      <c r="AT226" s="61" t="s">
        <v>151</v>
      </c>
      <c r="AU226" s="61" t="s">
        <v>80</v>
      </c>
      <c r="AV226" s="61" t="s">
        <v>80</v>
      </c>
      <c r="AW226" s="61" t="s">
        <v>98</v>
      </c>
      <c r="AX226" s="61" t="s">
        <v>72</v>
      </c>
      <c r="AY226" s="61" t="s">
        <v>130</v>
      </c>
    </row>
    <row r="227" spans="1:51" s="6" customFormat="1" ht="13.9" customHeight="1">
      <c r="A227" s="186"/>
      <c r="B227" s="302"/>
      <c r="C227" s="186"/>
      <c r="D227" s="303" t="s">
        <v>151</v>
      </c>
      <c r="E227" s="304"/>
      <c r="F227" s="305" t="s">
        <v>403</v>
      </c>
      <c r="G227" s="186"/>
      <c r="H227" s="306">
        <v>8.4</v>
      </c>
      <c r="I227" s="314"/>
      <c r="J227" s="186"/>
      <c r="K227" s="186"/>
      <c r="L227" s="60"/>
      <c r="M227" s="62"/>
      <c r="T227" s="63"/>
      <c r="AT227" s="61" t="s">
        <v>151</v>
      </c>
      <c r="AU227" s="61" t="s">
        <v>80</v>
      </c>
      <c r="AV227" s="61" t="s">
        <v>80</v>
      </c>
      <c r="AW227" s="61" t="s">
        <v>98</v>
      </c>
      <c r="AX227" s="61" t="s">
        <v>72</v>
      </c>
      <c r="AY227" s="61" t="s">
        <v>130</v>
      </c>
    </row>
    <row r="228" spans="1:65" s="6" customFormat="1" ht="13.9" customHeight="1">
      <c r="A228" s="186"/>
      <c r="B228" s="243"/>
      <c r="C228" s="294" t="s">
        <v>346</v>
      </c>
      <c r="D228" s="294" t="s">
        <v>132</v>
      </c>
      <c r="E228" s="295" t="s">
        <v>405</v>
      </c>
      <c r="F228" s="296" t="s">
        <v>406</v>
      </c>
      <c r="G228" s="297" t="s">
        <v>224</v>
      </c>
      <c r="H228" s="298">
        <v>260.2</v>
      </c>
      <c r="I228" s="313"/>
      <c r="J228" s="299">
        <f>ROUND($I$228*$H$228,2)</f>
        <v>0</v>
      </c>
      <c r="K228" s="296" t="s">
        <v>136</v>
      </c>
      <c r="L228" s="36"/>
      <c r="M228" s="53"/>
      <c r="N228" s="54" t="s">
        <v>43</v>
      </c>
      <c r="Q228" s="55">
        <v>0</v>
      </c>
      <c r="R228" s="55">
        <f>$Q$228*$H$228</f>
        <v>0</v>
      </c>
      <c r="S228" s="55">
        <v>0</v>
      </c>
      <c r="T228" s="56">
        <f>$S$228*$H$228</f>
        <v>0</v>
      </c>
      <c r="AR228" s="37" t="s">
        <v>137</v>
      </c>
      <c r="AT228" s="37" t="s">
        <v>132</v>
      </c>
      <c r="AU228" s="37" t="s">
        <v>80</v>
      </c>
      <c r="AY228" s="6" t="s">
        <v>130</v>
      </c>
      <c r="BE228" s="57">
        <f>IF($N$228="základní",$J$228,0)</f>
        <v>0</v>
      </c>
      <c r="BF228" s="57">
        <f>IF($N$228="snížená",$J$228,0)</f>
        <v>0</v>
      </c>
      <c r="BG228" s="57">
        <f>IF($N$228="zákl. přenesená",$J$228,0)</f>
        <v>0</v>
      </c>
      <c r="BH228" s="57">
        <f>IF($N$228="sníž. přenesená",$J$228,0)</f>
        <v>0</v>
      </c>
      <c r="BI228" s="57">
        <f>IF($N$228="nulová",$J$228,0)</f>
        <v>0</v>
      </c>
      <c r="BJ228" s="37" t="s">
        <v>22</v>
      </c>
      <c r="BK228" s="57">
        <f>ROUND($I$228*$H$228,2)</f>
        <v>0</v>
      </c>
      <c r="BL228" s="37" t="s">
        <v>137</v>
      </c>
      <c r="BM228" s="37" t="s">
        <v>407</v>
      </c>
    </row>
    <row r="229" spans="1:47" s="6" customFormat="1" ht="14.45" customHeight="1">
      <c r="A229" s="186"/>
      <c r="B229" s="243"/>
      <c r="C229" s="186"/>
      <c r="D229" s="300" t="s">
        <v>139</v>
      </c>
      <c r="E229" s="186"/>
      <c r="F229" s="301" t="s">
        <v>408</v>
      </c>
      <c r="G229" s="186"/>
      <c r="H229" s="186"/>
      <c r="I229" s="314"/>
      <c r="J229" s="186"/>
      <c r="K229" s="186"/>
      <c r="L229" s="36"/>
      <c r="M229" s="58"/>
      <c r="T229" s="59"/>
      <c r="AT229" s="6" t="s">
        <v>139</v>
      </c>
      <c r="AU229" s="6" t="s">
        <v>80</v>
      </c>
    </row>
    <row r="230" spans="1:51" s="6" customFormat="1" ht="13.9" customHeight="1">
      <c r="A230" s="186"/>
      <c r="B230" s="302"/>
      <c r="C230" s="186"/>
      <c r="D230" s="303" t="s">
        <v>151</v>
      </c>
      <c r="E230" s="304"/>
      <c r="F230" s="305" t="s">
        <v>409</v>
      </c>
      <c r="G230" s="186"/>
      <c r="H230" s="306">
        <v>3</v>
      </c>
      <c r="I230" s="314"/>
      <c r="J230" s="186"/>
      <c r="K230" s="186"/>
      <c r="L230" s="60"/>
      <c r="M230" s="62"/>
      <c r="T230" s="63"/>
      <c r="AT230" s="61" t="s">
        <v>151</v>
      </c>
      <c r="AU230" s="61" t="s">
        <v>80</v>
      </c>
      <c r="AV230" s="61" t="s">
        <v>80</v>
      </c>
      <c r="AW230" s="61" t="s">
        <v>98</v>
      </c>
      <c r="AX230" s="61" t="s">
        <v>72</v>
      </c>
      <c r="AY230" s="61" t="s">
        <v>130</v>
      </c>
    </row>
    <row r="231" spans="1:51" s="6" customFormat="1" ht="13.9" customHeight="1">
      <c r="A231" s="186"/>
      <c r="B231" s="302"/>
      <c r="C231" s="186"/>
      <c r="D231" s="303" t="s">
        <v>151</v>
      </c>
      <c r="E231" s="304"/>
      <c r="F231" s="305" t="s">
        <v>630</v>
      </c>
      <c r="G231" s="186"/>
      <c r="H231" s="306">
        <v>257.2</v>
      </c>
      <c r="I231" s="314"/>
      <c r="J231" s="186"/>
      <c r="K231" s="186"/>
      <c r="L231" s="60"/>
      <c r="M231" s="62"/>
      <c r="T231" s="63"/>
      <c r="AT231" s="61" t="s">
        <v>151</v>
      </c>
      <c r="AU231" s="61" t="s">
        <v>80</v>
      </c>
      <c r="AV231" s="61" t="s">
        <v>80</v>
      </c>
      <c r="AW231" s="61" t="s">
        <v>98</v>
      </c>
      <c r="AX231" s="61" t="s">
        <v>72</v>
      </c>
      <c r="AY231" s="61" t="s">
        <v>130</v>
      </c>
    </row>
    <row r="232" spans="1:63" s="46" customFormat="1" ht="30.6" customHeight="1">
      <c r="A232" s="287"/>
      <c r="B232" s="288"/>
      <c r="C232" s="287"/>
      <c r="D232" s="289" t="s">
        <v>71</v>
      </c>
      <c r="E232" s="292" t="s">
        <v>181</v>
      </c>
      <c r="F232" s="292" t="s">
        <v>424</v>
      </c>
      <c r="G232" s="287"/>
      <c r="H232" s="287"/>
      <c r="I232" s="316"/>
      <c r="J232" s="293">
        <f>$BK$232</f>
        <v>0</v>
      </c>
      <c r="K232" s="287"/>
      <c r="L232" s="47"/>
      <c r="M232" s="49"/>
      <c r="P232" s="50">
        <f>SUM($P$233:$P$237)</f>
        <v>0</v>
      </c>
      <c r="R232" s="50">
        <f>SUM($R$233:$R$237)</f>
        <v>0.67629375</v>
      </c>
      <c r="T232" s="51">
        <f>SUM($T$233:$T$237)</f>
        <v>0</v>
      </c>
      <c r="AR232" s="48" t="s">
        <v>22</v>
      </c>
      <c r="AT232" s="48" t="s">
        <v>71</v>
      </c>
      <c r="AU232" s="48" t="s">
        <v>22</v>
      </c>
      <c r="AY232" s="48" t="s">
        <v>130</v>
      </c>
      <c r="BK232" s="52">
        <f>SUM($BK$233:$BK$237)</f>
        <v>0</v>
      </c>
    </row>
    <row r="233" spans="1:65" s="6" customFormat="1" ht="13.9" customHeight="1">
      <c r="A233" s="186"/>
      <c r="B233" s="243"/>
      <c r="C233" s="294" t="s">
        <v>355</v>
      </c>
      <c r="D233" s="294" t="s">
        <v>132</v>
      </c>
      <c r="E233" s="295" t="s">
        <v>426</v>
      </c>
      <c r="F233" s="296" t="s">
        <v>427</v>
      </c>
      <c r="G233" s="297" t="s">
        <v>281</v>
      </c>
      <c r="H233" s="298">
        <v>33</v>
      </c>
      <c r="I233" s="313"/>
      <c r="J233" s="299">
        <f>ROUND($I$233*$H$233,2)</f>
        <v>0</v>
      </c>
      <c r="K233" s="296" t="s">
        <v>136</v>
      </c>
      <c r="L233" s="36"/>
      <c r="M233" s="53"/>
      <c r="N233" s="54" t="s">
        <v>43</v>
      </c>
      <c r="Q233" s="55">
        <v>0</v>
      </c>
      <c r="R233" s="55">
        <f>$Q$233*$H$233</f>
        <v>0</v>
      </c>
      <c r="S233" s="55">
        <v>0</v>
      </c>
      <c r="T233" s="56">
        <f>$S$233*$H$233</f>
        <v>0</v>
      </c>
      <c r="AR233" s="37" t="s">
        <v>137</v>
      </c>
      <c r="AT233" s="37" t="s">
        <v>132</v>
      </c>
      <c r="AU233" s="37" t="s">
        <v>80</v>
      </c>
      <c r="AY233" s="6" t="s">
        <v>130</v>
      </c>
      <c r="BE233" s="57">
        <f>IF($N$233="základní",$J$233,0)</f>
        <v>0</v>
      </c>
      <c r="BF233" s="57">
        <f>IF($N$233="snížená",$J$233,0)</f>
        <v>0</v>
      </c>
      <c r="BG233" s="57">
        <f>IF($N$233="zákl. přenesená",$J$233,0)</f>
        <v>0</v>
      </c>
      <c r="BH233" s="57">
        <f>IF($N$233="sníž. přenesená",$J$233,0)</f>
        <v>0</v>
      </c>
      <c r="BI233" s="57">
        <f>IF($N$233="nulová",$J$233,0)</f>
        <v>0</v>
      </c>
      <c r="BJ233" s="37" t="s">
        <v>22</v>
      </c>
      <c r="BK233" s="57">
        <f>ROUND($I$233*$H$233,2)</f>
        <v>0</v>
      </c>
      <c r="BL233" s="37" t="s">
        <v>137</v>
      </c>
      <c r="BM233" s="37" t="s">
        <v>428</v>
      </c>
    </row>
    <row r="234" spans="1:47" s="6" customFormat="1" ht="25.15" customHeight="1">
      <c r="A234" s="186"/>
      <c r="B234" s="243"/>
      <c r="C234" s="186"/>
      <c r="D234" s="300" t="s">
        <v>139</v>
      </c>
      <c r="E234" s="186"/>
      <c r="F234" s="301" t="s">
        <v>429</v>
      </c>
      <c r="G234" s="186"/>
      <c r="H234" s="186"/>
      <c r="I234" s="314"/>
      <c r="J234" s="186"/>
      <c r="K234" s="186"/>
      <c r="L234" s="36"/>
      <c r="M234" s="58"/>
      <c r="T234" s="59"/>
      <c r="AT234" s="6" t="s">
        <v>139</v>
      </c>
      <c r="AU234" s="6" t="s">
        <v>80</v>
      </c>
    </row>
    <row r="235" spans="1:65" s="6" customFormat="1" ht="13.9" customHeight="1">
      <c r="A235" s="186"/>
      <c r="B235" s="243"/>
      <c r="C235" s="307" t="s">
        <v>364</v>
      </c>
      <c r="D235" s="307" t="s">
        <v>252</v>
      </c>
      <c r="E235" s="308" t="s">
        <v>431</v>
      </c>
      <c r="F235" s="309" t="s">
        <v>432</v>
      </c>
      <c r="G235" s="310" t="s">
        <v>135</v>
      </c>
      <c r="H235" s="311">
        <v>36.069</v>
      </c>
      <c r="I235" s="315"/>
      <c r="J235" s="312">
        <f>ROUND($I$235*$H$235,2)</f>
        <v>0</v>
      </c>
      <c r="K235" s="309" t="s">
        <v>136</v>
      </c>
      <c r="L235" s="64"/>
      <c r="M235" s="65"/>
      <c r="N235" s="66" t="s">
        <v>43</v>
      </c>
      <c r="Q235" s="55">
        <v>0.01875</v>
      </c>
      <c r="R235" s="55">
        <f>$Q$235*$H$235</f>
        <v>0.67629375</v>
      </c>
      <c r="S235" s="55">
        <v>0</v>
      </c>
      <c r="T235" s="56">
        <f>$S$235*$H$235</f>
        <v>0</v>
      </c>
      <c r="AR235" s="37" t="s">
        <v>181</v>
      </c>
      <c r="AT235" s="37" t="s">
        <v>252</v>
      </c>
      <c r="AU235" s="37" t="s">
        <v>80</v>
      </c>
      <c r="AY235" s="6" t="s">
        <v>130</v>
      </c>
      <c r="BE235" s="57">
        <f>IF($N$235="základní",$J$235,0)</f>
        <v>0</v>
      </c>
      <c r="BF235" s="57">
        <f>IF($N$235="snížená",$J$235,0)</f>
        <v>0</v>
      </c>
      <c r="BG235" s="57">
        <f>IF($N$235="zákl. přenesená",$J$235,0)</f>
        <v>0</v>
      </c>
      <c r="BH235" s="57">
        <f>IF($N$235="sníž. přenesená",$J$235,0)</f>
        <v>0</v>
      </c>
      <c r="BI235" s="57">
        <f>IF($N$235="nulová",$J$235,0)</f>
        <v>0</v>
      </c>
      <c r="BJ235" s="37" t="s">
        <v>22</v>
      </c>
      <c r="BK235" s="57">
        <f>ROUND($I$235*$H$235,2)</f>
        <v>0</v>
      </c>
      <c r="BL235" s="37" t="s">
        <v>137</v>
      </c>
      <c r="BM235" s="37" t="s">
        <v>433</v>
      </c>
    </row>
    <row r="236" spans="1:47" s="6" customFormat="1" ht="14.45" customHeight="1">
      <c r="A236" s="186"/>
      <c r="B236" s="243"/>
      <c r="C236" s="186"/>
      <c r="D236" s="300" t="s">
        <v>139</v>
      </c>
      <c r="E236" s="186"/>
      <c r="F236" s="301" t="s">
        <v>434</v>
      </c>
      <c r="G236" s="186"/>
      <c r="H236" s="186"/>
      <c r="I236" s="314"/>
      <c r="J236" s="186"/>
      <c r="K236" s="186"/>
      <c r="L236" s="36"/>
      <c r="M236" s="58"/>
      <c r="T236" s="59"/>
      <c r="AT236" s="6" t="s">
        <v>139</v>
      </c>
      <c r="AU236" s="6" t="s">
        <v>80</v>
      </c>
    </row>
    <row r="237" spans="1:51" s="6" customFormat="1" ht="13.9" customHeight="1">
      <c r="A237" s="186"/>
      <c r="B237" s="302"/>
      <c r="C237" s="186"/>
      <c r="D237" s="303" t="s">
        <v>151</v>
      </c>
      <c r="E237" s="304"/>
      <c r="F237" s="305" t="s">
        <v>631</v>
      </c>
      <c r="G237" s="186"/>
      <c r="H237" s="306">
        <v>36.069</v>
      </c>
      <c r="I237" s="314"/>
      <c r="J237" s="186"/>
      <c r="K237" s="186"/>
      <c r="L237" s="60"/>
      <c r="M237" s="62"/>
      <c r="T237" s="63"/>
      <c r="AT237" s="61" t="s">
        <v>151</v>
      </c>
      <c r="AU237" s="61" t="s">
        <v>80</v>
      </c>
      <c r="AV237" s="61" t="s">
        <v>80</v>
      </c>
      <c r="AW237" s="61" t="s">
        <v>98</v>
      </c>
      <c r="AX237" s="61" t="s">
        <v>72</v>
      </c>
      <c r="AY237" s="61" t="s">
        <v>130</v>
      </c>
    </row>
    <row r="238" spans="1:63" s="46" customFormat="1" ht="30.6" customHeight="1">
      <c r="A238" s="287"/>
      <c r="B238" s="288"/>
      <c r="C238" s="287"/>
      <c r="D238" s="289" t="s">
        <v>71</v>
      </c>
      <c r="E238" s="292" t="s">
        <v>191</v>
      </c>
      <c r="F238" s="292" t="s">
        <v>436</v>
      </c>
      <c r="G238" s="287"/>
      <c r="H238" s="287"/>
      <c r="I238" s="316"/>
      <c r="J238" s="293">
        <f>$BK$238</f>
        <v>0</v>
      </c>
      <c r="K238" s="287"/>
      <c r="L238" s="47"/>
      <c r="M238" s="49"/>
      <c r="P238" s="50">
        <f>SUM($P$239:$P$246)</f>
        <v>0</v>
      </c>
      <c r="R238" s="50">
        <f>SUM($R$239:$R$246)</f>
        <v>0.00168</v>
      </c>
      <c r="T238" s="51">
        <f>SUM($T$239:$T$246)</f>
        <v>0</v>
      </c>
      <c r="AR238" s="48" t="s">
        <v>22</v>
      </c>
      <c r="AT238" s="48" t="s">
        <v>71</v>
      </c>
      <c r="AU238" s="48" t="s">
        <v>22</v>
      </c>
      <c r="AY238" s="48" t="s">
        <v>130</v>
      </c>
      <c r="BK238" s="52">
        <f>SUM($BK$239:$BK$246)</f>
        <v>0</v>
      </c>
    </row>
    <row r="239" spans="1:65" s="6" customFormat="1" ht="13.9" customHeight="1">
      <c r="A239" s="186"/>
      <c r="B239" s="243"/>
      <c r="C239" s="294" t="s">
        <v>371</v>
      </c>
      <c r="D239" s="294" t="s">
        <v>132</v>
      </c>
      <c r="E239" s="295" t="s">
        <v>438</v>
      </c>
      <c r="F239" s="296" t="s">
        <v>439</v>
      </c>
      <c r="G239" s="297" t="s">
        <v>135</v>
      </c>
      <c r="H239" s="298">
        <v>7</v>
      </c>
      <c r="I239" s="313"/>
      <c r="J239" s="299">
        <f>ROUND($I$239*$H$239,2)</f>
        <v>0</v>
      </c>
      <c r="K239" s="296" t="s">
        <v>136</v>
      </c>
      <c r="L239" s="36"/>
      <c r="M239" s="53"/>
      <c r="N239" s="54" t="s">
        <v>43</v>
      </c>
      <c r="Q239" s="55">
        <v>4E-05</v>
      </c>
      <c r="R239" s="55">
        <f>$Q$239*$H$239</f>
        <v>0.00028000000000000003</v>
      </c>
      <c r="S239" s="55">
        <v>0</v>
      </c>
      <c r="T239" s="56">
        <f>$S$239*$H$239</f>
        <v>0</v>
      </c>
      <c r="AR239" s="37" t="s">
        <v>137</v>
      </c>
      <c r="AT239" s="37" t="s">
        <v>132</v>
      </c>
      <c r="AU239" s="37" t="s">
        <v>80</v>
      </c>
      <c r="AY239" s="6" t="s">
        <v>130</v>
      </c>
      <c r="BE239" s="57">
        <f>IF($N$239="základní",$J$239,0)</f>
        <v>0</v>
      </c>
      <c r="BF239" s="57">
        <f>IF($N$239="snížená",$J$239,0)</f>
        <v>0</v>
      </c>
      <c r="BG239" s="57">
        <f>IF($N$239="zákl. přenesená",$J$239,0)</f>
        <v>0</v>
      </c>
      <c r="BH239" s="57">
        <f>IF($N$239="sníž. přenesená",$J$239,0)</f>
        <v>0</v>
      </c>
      <c r="BI239" s="57">
        <f>IF($N$239="nulová",$J$239,0)</f>
        <v>0</v>
      </c>
      <c r="BJ239" s="37" t="s">
        <v>22</v>
      </c>
      <c r="BK239" s="57">
        <f>ROUND($I$239*$H$239,2)</f>
        <v>0</v>
      </c>
      <c r="BL239" s="37" t="s">
        <v>137</v>
      </c>
      <c r="BM239" s="37" t="s">
        <v>632</v>
      </c>
    </row>
    <row r="240" spans="1:47" s="6" customFormat="1" ht="25.15" customHeight="1">
      <c r="A240" s="186"/>
      <c r="B240" s="243"/>
      <c r="C240" s="186"/>
      <c r="D240" s="300" t="s">
        <v>139</v>
      </c>
      <c r="E240" s="186"/>
      <c r="F240" s="301" t="s">
        <v>441</v>
      </c>
      <c r="G240" s="186"/>
      <c r="H240" s="186"/>
      <c r="I240" s="314"/>
      <c r="J240" s="186"/>
      <c r="K240" s="186"/>
      <c r="L240" s="36"/>
      <c r="M240" s="58"/>
      <c r="T240" s="59"/>
      <c r="AT240" s="6" t="s">
        <v>139</v>
      </c>
      <c r="AU240" s="6" t="s">
        <v>80</v>
      </c>
    </row>
    <row r="241" spans="1:65" s="6" customFormat="1" ht="13.9" customHeight="1">
      <c r="A241" s="186"/>
      <c r="B241" s="243"/>
      <c r="C241" s="294" t="s">
        <v>378</v>
      </c>
      <c r="D241" s="294" t="s">
        <v>132</v>
      </c>
      <c r="E241" s="295" t="s">
        <v>444</v>
      </c>
      <c r="F241" s="296" t="s">
        <v>445</v>
      </c>
      <c r="G241" s="297" t="s">
        <v>135</v>
      </c>
      <c r="H241" s="298">
        <v>7</v>
      </c>
      <c r="I241" s="313"/>
      <c r="J241" s="299">
        <f>ROUND($I$241*$H$241,2)</f>
        <v>0</v>
      </c>
      <c r="K241" s="296" t="s">
        <v>136</v>
      </c>
      <c r="L241" s="36"/>
      <c r="M241" s="53"/>
      <c r="N241" s="54" t="s">
        <v>43</v>
      </c>
      <c r="Q241" s="55">
        <v>0.0002</v>
      </c>
      <c r="R241" s="55">
        <f>$Q$241*$H$241</f>
        <v>0.0014</v>
      </c>
      <c r="S241" s="55">
        <v>0</v>
      </c>
      <c r="T241" s="56">
        <f>$S$241*$H$241</f>
        <v>0</v>
      </c>
      <c r="AR241" s="37" t="s">
        <v>137</v>
      </c>
      <c r="AT241" s="37" t="s">
        <v>132</v>
      </c>
      <c r="AU241" s="37" t="s">
        <v>80</v>
      </c>
      <c r="AY241" s="6" t="s">
        <v>130</v>
      </c>
      <c r="BE241" s="57">
        <f>IF($N$241="základní",$J$241,0)</f>
        <v>0</v>
      </c>
      <c r="BF241" s="57">
        <f>IF($N$241="snížená",$J$241,0)</f>
        <v>0</v>
      </c>
      <c r="BG241" s="57">
        <f>IF($N$241="zákl. přenesená",$J$241,0)</f>
        <v>0</v>
      </c>
      <c r="BH241" s="57">
        <f>IF($N$241="sníž. přenesená",$J$241,0)</f>
        <v>0</v>
      </c>
      <c r="BI241" s="57">
        <f>IF($N$241="nulová",$J$241,0)</f>
        <v>0</v>
      </c>
      <c r="BJ241" s="37" t="s">
        <v>22</v>
      </c>
      <c r="BK241" s="57">
        <f>ROUND($I$241*$H$241,2)</f>
        <v>0</v>
      </c>
      <c r="BL241" s="37" t="s">
        <v>137</v>
      </c>
      <c r="BM241" s="37" t="s">
        <v>633</v>
      </c>
    </row>
    <row r="242" spans="1:47" s="6" customFormat="1" ht="14.45" customHeight="1">
      <c r="A242" s="186"/>
      <c r="B242" s="243"/>
      <c r="C242" s="186"/>
      <c r="D242" s="300" t="s">
        <v>139</v>
      </c>
      <c r="E242" s="186"/>
      <c r="F242" s="301" t="s">
        <v>447</v>
      </c>
      <c r="G242" s="186"/>
      <c r="H242" s="186"/>
      <c r="I242" s="314"/>
      <c r="J242" s="186"/>
      <c r="K242" s="186"/>
      <c r="L242" s="36"/>
      <c r="M242" s="58"/>
      <c r="T242" s="59"/>
      <c r="AT242" s="6" t="s">
        <v>139</v>
      </c>
      <c r="AU242" s="6" t="s">
        <v>80</v>
      </c>
    </row>
    <row r="243" spans="1:65" s="6" customFormat="1" ht="13.9" customHeight="1">
      <c r="A243" s="186"/>
      <c r="B243" s="243"/>
      <c r="C243" s="294" t="s">
        <v>385</v>
      </c>
      <c r="D243" s="294" t="s">
        <v>132</v>
      </c>
      <c r="E243" s="295" t="s">
        <v>449</v>
      </c>
      <c r="F243" s="296" t="s">
        <v>450</v>
      </c>
      <c r="G243" s="297" t="s">
        <v>451</v>
      </c>
      <c r="H243" s="298">
        <v>1</v>
      </c>
      <c r="I243" s="313"/>
      <c r="J243" s="299">
        <f>ROUND($I$243*$H$243,2)</f>
        <v>0</v>
      </c>
      <c r="K243" s="296"/>
      <c r="L243" s="36"/>
      <c r="M243" s="53"/>
      <c r="N243" s="54" t="s">
        <v>43</v>
      </c>
      <c r="Q243" s="55">
        <v>0</v>
      </c>
      <c r="R243" s="55">
        <f>$Q$243*$H$243</f>
        <v>0</v>
      </c>
      <c r="S243" s="55">
        <v>0</v>
      </c>
      <c r="T243" s="56">
        <f>$S$243*$H$243</f>
        <v>0</v>
      </c>
      <c r="AR243" s="37" t="s">
        <v>137</v>
      </c>
      <c r="AT243" s="37" t="s">
        <v>132</v>
      </c>
      <c r="AU243" s="37" t="s">
        <v>80</v>
      </c>
      <c r="AY243" s="6" t="s">
        <v>130</v>
      </c>
      <c r="BE243" s="57">
        <f>IF($N$243="základní",$J$243,0)</f>
        <v>0</v>
      </c>
      <c r="BF243" s="57">
        <f>IF($N$243="snížená",$J$243,0)</f>
        <v>0</v>
      </c>
      <c r="BG243" s="57">
        <f>IF($N$243="zákl. přenesená",$J$243,0)</f>
        <v>0</v>
      </c>
      <c r="BH243" s="57">
        <f>IF($N$243="sníž. přenesená",$J$243,0)</f>
        <v>0</v>
      </c>
      <c r="BI243" s="57">
        <f>IF($N$243="nulová",$J$243,0)</f>
        <v>0</v>
      </c>
      <c r="BJ243" s="37" t="s">
        <v>22</v>
      </c>
      <c r="BK243" s="57">
        <f>ROUND($I$243*$H$243,2)</f>
        <v>0</v>
      </c>
      <c r="BL243" s="37" t="s">
        <v>137</v>
      </c>
      <c r="BM243" s="37" t="s">
        <v>452</v>
      </c>
    </row>
    <row r="244" spans="1:47" s="6" customFormat="1" ht="14.45" customHeight="1">
      <c r="A244" s="186"/>
      <c r="B244" s="243"/>
      <c r="C244" s="186"/>
      <c r="D244" s="300" t="s">
        <v>139</v>
      </c>
      <c r="E244" s="186"/>
      <c r="F244" s="301" t="s">
        <v>453</v>
      </c>
      <c r="G244" s="186"/>
      <c r="H244" s="186"/>
      <c r="I244" s="314"/>
      <c r="J244" s="186"/>
      <c r="K244" s="186"/>
      <c r="L244" s="36"/>
      <c r="M244" s="58"/>
      <c r="T244" s="59"/>
      <c r="AT244" s="6" t="s">
        <v>139</v>
      </c>
      <c r="AU244" s="6" t="s">
        <v>80</v>
      </c>
    </row>
    <row r="245" spans="1:65" s="6" customFormat="1" ht="13.9" customHeight="1">
      <c r="A245" s="186"/>
      <c r="B245" s="243"/>
      <c r="C245" s="294" t="s">
        <v>391</v>
      </c>
      <c r="D245" s="294" t="s">
        <v>132</v>
      </c>
      <c r="E245" s="295" t="s">
        <v>455</v>
      </c>
      <c r="F245" s="296" t="s">
        <v>456</v>
      </c>
      <c r="G245" s="297" t="s">
        <v>155</v>
      </c>
      <c r="H245" s="298">
        <v>1</v>
      </c>
      <c r="I245" s="313"/>
      <c r="J245" s="299">
        <f>ROUND($I$245*$H$245,2)</f>
        <v>0</v>
      </c>
      <c r="K245" s="296"/>
      <c r="L245" s="36"/>
      <c r="M245" s="53"/>
      <c r="N245" s="54" t="s">
        <v>43</v>
      </c>
      <c r="Q245" s="55">
        <v>0</v>
      </c>
      <c r="R245" s="55">
        <f>$Q$245*$H$245</f>
        <v>0</v>
      </c>
      <c r="S245" s="55">
        <v>0</v>
      </c>
      <c r="T245" s="56">
        <f>$S$245*$H$245</f>
        <v>0</v>
      </c>
      <c r="AR245" s="37" t="s">
        <v>137</v>
      </c>
      <c r="AT245" s="37" t="s">
        <v>132</v>
      </c>
      <c r="AU245" s="37" t="s">
        <v>80</v>
      </c>
      <c r="AY245" s="6" t="s">
        <v>130</v>
      </c>
      <c r="BE245" s="57">
        <f>IF($N$245="základní",$J$245,0)</f>
        <v>0</v>
      </c>
      <c r="BF245" s="57">
        <f>IF($N$245="snížená",$J$245,0)</f>
        <v>0</v>
      </c>
      <c r="BG245" s="57">
        <f>IF($N$245="zákl. přenesená",$J$245,0)</f>
        <v>0</v>
      </c>
      <c r="BH245" s="57">
        <f>IF($N$245="sníž. přenesená",$J$245,0)</f>
        <v>0</v>
      </c>
      <c r="BI245" s="57">
        <f>IF($N$245="nulová",$J$245,0)</f>
        <v>0</v>
      </c>
      <c r="BJ245" s="37" t="s">
        <v>22</v>
      </c>
      <c r="BK245" s="57">
        <f>ROUND($I$245*$H$245,2)</f>
        <v>0</v>
      </c>
      <c r="BL245" s="37" t="s">
        <v>137</v>
      </c>
      <c r="BM245" s="37" t="s">
        <v>457</v>
      </c>
    </row>
    <row r="246" spans="1:47" s="6" customFormat="1" ht="14.45" customHeight="1">
      <c r="A246" s="186"/>
      <c r="B246" s="243"/>
      <c r="C246" s="186"/>
      <c r="D246" s="300" t="s">
        <v>139</v>
      </c>
      <c r="E246" s="186"/>
      <c r="F246" s="301" t="s">
        <v>456</v>
      </c>
      <c r="G246" s="186"/>
      <c r="H246" s="186"/>
      <c r="I246" s="314"/>
      <c r="J246" s="186"/>
      <c r="K246" s="186"/>
      <c r="L246" s="36"/>
      <c r="M246" s="58"/>
      <c r="T246" s="59"/>
      <c r="AT246" s="6" t="s">
        <v>139</v>
      </c>
      <c r="AU246" s="6" t="s">
        <v>80</v>
      </c>
    </row>
    <row r="247" spans="1:63" s="46" customFormat="1" ht="30.6" customHeight="1">
      <c r="A247" s="287"/>
      <c r="B247" s="288"/>
      <c r="C247" s="287"/>
      <c r="D247" s="289" t="s">
        <v>71</v>
      </c>
      <c r="E247" s="292" t="s">
        <v>484</v>
      </c>
      <c r="F247" s="292" t="s">
        <v>485</v>
      </c>
      <c r="G247" s="287"/>
      <c r="H247" s="287"/>
      <c r="I247" s="316"/>
      <c r="J247" s="293">
        <f>$BK$247</f>
        <v>0</v>
      </c>
      <c r="K247" s="287"/>
      <c r="L247" s="47"/>
      <c r="M247" s="49"/>
      <c r="P247" s="50">
        <f>SUM($P$248:$P$249)</f>
        <v>0</v>
      </c>
      <c r="R247" s="50">
        <f>SUM($R$248:$R$249)</f>
        <v>0</v>
      </c>
      <c r="T247" s="51">
        <f>SUM($T$248:$T$249)</f>
        <v>0</v>
      </c>
      <c r="AR247" s="48" t="s">
        <v>22</v>
      </c>
      <c r="AT247" s="48" t="s">
        <v>71</v>
      </c>
      <c r="AU247" s="48" t="s">
        <v>22</v>
      </c>
      <c r="AY247" s="48" t="s">
        <v>130</v>
      </c>
      <c r="BK247" s="52">
        <f>SUM($BK$248:$BK$249)</f>
        <v>0</v>
      </c>
    </row>
    <row r="248" spans="1:65" s="6" customFormat="1" ht="13.9" customHeight="1">
      <c r="A248" s="186"/>
      <c r="B248" s="243"/>
      <c r="C248" s="294" t="s">
        <v>397</v>
      </c>
      <c r="D248" s="294" t="s">
        <v>132</v>
      </c>
      <c r="E248" s="295" t="s">
        <v>487</v>
      </c>
      <c r="F248" s="296" t="s">
        <v>488</v>
      </c>
      <c r="G248" s="297" t="s">
        <v>321</v>
      </c>
      <c r="H248" s="298">
        <v>11.783</v>
      </c>
      <c r="I248" s="313"/>
      <c r="J248" s="299">
        <f>ROUND($I$248*$H$248,2)</f>
        <v>0</v>
      </c>
      <c r="K248" s="296" t="s">
        <v>136</v>
      </c>
      <c r="L248" s="36"/>
      <c r="M248" s="53"/>
      <c r="N248" s="54" t="s">
        <v>43</v>
      </c>
      <c r="Q248" s="55">
        <v>0</v>
      </c>
      <c r="R248" s="55">
        <f>$Q$248*$H$248</f>
        <v>0</v>
      </c>
      <c r="S248" s="55">
        <v>0</v>
      </c>
      <c r="T248" s="56">
        <f>$S$248*$H$248</f>
        <v>0</v>
      </c>
      <c r="AR248" s="37" t="s">
        <v>137</v>
      </c>
      <c r="AT248" s="37" t="s">
        <v>132</v>
      </c>
      <c r="AU248" s="37" t="s">
        <v>80</v>
      </c>
      <c r="AY248" s="6" t="s">
        <v>130</v>
      </c>
      <c r="BE248" s="57">
        <f>IF($N$248="základní",$J$248,0)</f>
        <v>0</v>
      </c>
      <c r="BF248" s="57">
        <f>IF($N$248="snížená",$J$248,0)</f>
        <v>0</v>
      </c>
      <c r="BG248" s="57">
        <f>IF($N$248="zákl. přenesená",$J$248,0)</f>
        <v>0</v>
      </c>
      <c r="BH248" s="57">
        <f>IF($N$248="sníž. přenesená",$J$248,0)</f>
        <v>0</v>
      </c>
      <c r="BI248" s="57">
        <f>IF($N$248="nulová",$J$248,0)</f>
        <v>0</v>
      </c>
      <c r="BJ248" s="37" t="s">
        <v>22</v>
      </c>
      <c r="BK248" s="57">
        <f>ROUND($I$248*$H$248,2)</f>
        <v>0</v>
      </c>
      <c r="BL248" s="37" t="s">
        <v>137</v>
      </c>
      <c r="BM248" s="37" t="s">
        <v>489</v>
      </c>
    </row>
    <row r="249" spans="1:47" s="6" customFormat="1" ht="14.45" customHeight="1">
      <c r="A249" s="186"/>
      <c r="B249" s="243"/>
      <c r="C249" s="186"/>
      <c r="D249" s="300" t="s">
        <v>139</v>
      </c>
      <c r="E249" s="186"/>
      <c r="F249" s="301" t="s">
        <v>490</v>
      </c>
      <c r="G249" s="186"/>
      <c r="H249" s="186"/>
      <c r="I249" s="314"/>
      <c r="J249" s="186"/>
      <c r="K249" s="186"/>
      <c r="L249" s="36"/>
      <c r="M249" s="58"/>
      <c r="T249" s="59"/>
      <c r="AT249" s="6" t="s">
        <v>139</v>
      </c>
      <c r="AU249" s="6" t="s">
        <v>80</v>
      </c>
    </row>
    <row r="250" spans="1:63" s="46" customFormat="1" ht="38.45" customHeight="1">
      <c r="A250" s="287"/>
      <c r="B250" s="288"/>
      <c r="C250" s="287"/>
      <c r="D250" s="289" t="s">
        <v>71</v>
      </c>
      <c r="E250" s="290" t="s">
        <v>491</v>
      </c>
      <c r="F250" s="290" t="s">
        <v>492</v>
      </c>
      <c r="G250" s="287"/>
      <c r="H250" s="287"/>
      <c r="I250" s="316"/>
      <c r="J250" s="291">
        <f>$BK$250</f>
        <v>0</v>
      </c>
      <c r="K250" s="287"/>
      <c r="L250" s="47"/>
      <c r="M250" s="49"/>
      <c r="P250" s="50">
        <f>$P$251+$P$263+$P$284</f>
        <v>0</v>
      </c>
      <c r="R250" s="50">
        <f>$R$251+$R$263+$R$284</f>
        <v>0.93645705</v>
      </c>
      <c r="T250" s="51">
        <f>$T$251+$T$263+$T$284</f>
        <v>0</v>
      </c>
      <c r="AR250" s="48" t="s">
        <v>80</v>
      </c>
      <c r="AT250" s="48" t="s">
        <v>71</v>
      </c>
      <c r="AU250" s="48" t="s">
        <v>72</v>
      </c>
      <c r="AY250" s="48" t="s">
        <v>130</v>
      </c>
      <c r="BK250" s="52">
        <f>$BK$251+$BK$263+$BK$284</f>
        <v>0</v>
      </c>
    </row>
    <row r="251" spans="1:63" s="46" customFormat="1" ht="20.45" customHeight="1">
      <c r="A251" s="287"/>
      <c r="B251" s="288"/>
      <c r="C251" s="287"/>
      <c r="D251" s="289" t="s">
        <v>71</v>
      </c>
      <c r="E251" s="292" t="s">
        <v>493</v>
      </c>
      <c r="F251" s="292" t="s">
        <v>494</v>
      </c>
      <c r="G251" s="287"/>
      <c r="H251" s="287"/>
      <c r="I251" s="316"/>
      <c r="J251" s="293">
        <f>$BK$251</f>
        <v>0</v>
      </c>
      <c r="K251" s="287"/>
      <c r="L251" s="47"/>
      <c r="M251" s="49"/>
      <c r="P251" s="50">
        <f>SUM($P$252:$P$262)</f>
        <v>0</v>
      </c>
      <c r="R251" s="50">
        <f>SUM($R$252:$R$262)</f>
        <v>0.2381625</v>
      </c>
      <c r="T251" s="51">
        <f>SUM($T$252:$T$262)</f>
        <v>0</v>
      </c>
      <c r="AR251" s="48" t="s">
        <v>80</v>
      </c>
      <c r="AT251" s="48" t="s">
        <v>71</v>
      </c>
      <c r="AU251" s="48" t="s">
        <v>22</v>
      </c>
      <c r="AY251" s="48" t="s">
        <v>130</v>
      </c>
      <c r="BK251" s="52">
        <f>SUM($BK$252:$BK$262)</f>
        <v>0</v>
      </c>
    </row>
    <row r="252" spans="1:65" s="6" customFormat="1" ht="13.9" customHeight="1">
      <c r="A252" s="186"/>
      <c r="B252" s="243"/>
      <c r="C252" s="294" t="s">
        <v>404</v>
      </c>
      <c r="D252" s="294" t="s">
        <v>132</v>
      </c>
      <c r="E252" s="295" t="s">
        <v>496</v>
      </c>
      <c r="F252" s="296" t="s">
        <v>497</v>
      </c>
      <c r="G252" s="297" t="s">
        <v>224</v>
      </c>
      <c r="H252" s="298">
        <v>8.75</v>
      </c>
      <c r="I252" s="313"/>
      <c r="J252" s="299">
        <f>ROUND($I$252*$H$252,2)</f>
        <v>0</v>
      </c>
      <c r="K252" s="296" t="s">
        <v>136</v>
      </c>
      <c r="L252" s="36"/>
      <c r="M252" s="53"/>
      <c r="N252" s="54" t="s">
        <v>43</v>
      </c>
      <c r="Q252" s="55">
        <v>0</v>
      </c>
      <c r="R252" s="55">
        <f>$Q$252*$H$252</f>
        <v>0</v>
      </c>
      <c r="S252" s="55">
        <v>0</v>
      </c>
      <c r="T252" s="56">
        <f>$S$252*$H$252</f>
        <v>0</v>
      </c>
      <c r="AR252" s="37" t="s">
        <v>221</v>
      </c>
      <c r="AT252" s="37" t="s">
        <v>132</v>
      </c>
      <c r="AU252" s="37" t="s">
        <v>80</v>
      </c>
      <c r="AY252" s="6" t="s">
        <v>130</v>
      </c>
      <c r="BE252" s="57">
        <f>IF($N$252="základní",$J$252,0)</f>
        <v>0</v>
      </c>
      <c r="BF252" s="57">
        <f>IF($N$252="snížená",$J$252,0)</f>
        <v>0</v>
      </c>
      <c r="BG252" s="57">
        <f>IF($N$252="zákl. přenesená",$J$252,0)</f>
        <v>0</v>
      </c>
      <c r="BH252" s="57">
        <f>IF($N$252="sníž. přenesená",$J$252,0)</f>
        <v>0</v>
      </c>
      <c r="BI252" s="57">
        <f>IF($N$252="nulová",$J$252,0)</f>
        <v>0</v>
      </c>
      <c r="BJ252" s="37" t="s">
        <v>22</v>
      </c>
      <c r="BK252" s="57">
        <f>ROUND($I$252*$H$252,2)</f>
        <v>0</v>
      </c>
      <c r="BL252" s="37" t="s">
        <v>221</v>
      </c>
      <c r="BM252" s="37" t="s">
        <v>498</v>
      </c>
    </row>
    <row r="253" spans="1:47" s="6" customFormat="1" ht="14.45" customHeight="1">
      <c r="A253" s="186"/>
      <c r="B253" s="243"/>
      <c r="C253" s="186"/>
      <c r="D253" s="300" t="s">
        <v>139</v>
      </c>
      <c r="E253" s="186"/>
      <c r="F253" s="301" t="s">
        <v>499</v>
      </c>
      <c r="G253" s="186"/>
      <c r="H253" s="186"/>
      <c r="I253" s="314"/>
      <c r="J253" s="186"/>
      <c r="K253" s="186"/>
      <c r="L253" s="36"/>
      <c r="M253" s="58"/>
      <c r="T253" s="59"/>
      <c r="AT253" s="6" t="s">
        <v>139</v>
      </c>
      <c r="AU253" s="6" t="s">
        <v>80</v>
      </c>
    </row>
    <row r="254" spans="1:51" s="6" customFormat="1" ht="13.9" customHeight="1">
      <c r="A254" s="186"/>
      <c r="B254" s="302"/>
      <c r="C254" s="186"/>
      <c r="D254" s="303" t="s">
        <v>151</v>
      </c>
      <c r="E254" s="304"/>
      <c r="F254" s="305" t="s">
        <v>634</v>
      </c>
      <c r="G254" s="186"/>
      <c r="H254" s="306">
        <v>8.75</v>
      </c>
      <c r="I254" s="314"/>
      <c r="J254" s="186"/>
      <c r="K254" s="186"/>
      <c r="L254" s="60"/>
      <c r="M254" s="62"/>
      <c r="T254" s="63"/>
      <c r="AT254" s="61" t="s">
        <v>151</v>
      </c>
      <c r="AU254" s="61" t="s">
        <v>80</v>
      </c>
      <c r="AV254" s="61" t="s">
        <v>80</v>
      </c>
      <c r="AW254" s="61" t="s">
        <v>98</v>
      </c>
      <c r="AX254" s="61" t="s">
        <v>72</v>
      </c>
      <c r="AY254" s="61" t="s">
        <v>130</v>
      </c>
    </row>
    <row r="255" spans="1:65" s="6" customFormat="1" ht="13.9" customHeight="1">
      <c r="A255" s="186"/>
      <c r="B255" s="243"/>
      <c r="C255" s="307" t="s">
        <v>412</v>
      </c>
      <c r="D255" s="307" t="s">
        <v>252</v>
      </c>
      <c r="E255" s="308" t="s">
        <v>502</v>
      </c>
      <c r="F255" s="309" t="s">
        <v>503</v>
      </c>
      <c r="G255" s="310" t="s">
        <v>148</v>
      </c>
      <c r="H255" s="311">
        <v>0.473</v>
      </c>
      <c r="I255" s="315"/>
      <c r="J255" s="312">
        <f>ROUND($I$255*$H$255,2)</f>
        <v>0</v>
      </c>
      <c r="K255" s="309" t="s">
        <v>136</v>
      </c>
      <c r="L255" s="64"/>
      <c r="M255" s="65"/>
      <c r="N255" s="66" t="s">
        <v>43</v>
      </c>
      <c r="Q255" s="55">
        <v>0.5</v>
      </c>
      <c r="R255" s="55">
        <f>$Q$255*$H$255</f>
        <v>0.2365</v>
      </c>
      <c r="S255" s="55">
        <v>0</v>
      </c>
      <c r="T255" s="56">
        <f>$S$255*$H$255</f>
        <v>0</v>
      </c>
      <c r="AR255" s="37" t="s">
        <v>332</v>
      </c>
      <c r="AT255" s="37" t="s">
        <v>252</v>
      </c>
      <c r="AU255" s="37" t="s">
        <v>80</v>
      </c>
      <c r="AY255" s="6" t="s">
        <v>130</v>
      </c>
      <c r="BE255" s="57">
        <f>IF($N$255="základní",$J$255,0)</f>
        <v>0</v>
      </c>
      <c r="BF255" s="57">
        <f>IF($N$255="snížená",$J$255,0)</f>
        <v>0</v>
      </c>
      <c r="BG255" s="57">
        <f>IF($N$255="zákl. přenesená",$J$255,0)</f>
        <v>0</v>
      </c>
      <c r="BH255" s="57">
        <f>IF($N$255="sníž. přenesená",$J$255,0)</f>
        <v>0</v>
      </c>
      <c r="BI255" s="57">
        <f>IF($N$255="nulová",$J$255,0)</f>
        <v>0</v>
      </c>
      <c r="BJ255" s="37" t="s">
        <v>22</v>
      </c>
      <c r="BK255" s="57">
        <f>ROUND($I$255*$H$255,2)</f>
        <v>0</v>
      </c>
      <c r="BL255" s="37" t="s">
        <v>221</v>
      </c>
      <c r="BM255" s="37" t="s">
        <v>504</v>
      </c>
    </row>
    <row r="256" spans="1:47" s="6" customFormat="1" ht="14.45" customHeight="1">
      <c r="A256" s="186"/>
      <c r="B256" s="243"/>
      <c r="C256" s="186"/>
      <c r="D256" s="300" t="s">
        <v>139</v>
      </c>
      <c r="E256" s="186"/>
      <c r="F256" s="301" t="s">
        <v>505</v>
      </c>
      <c r="G256" s="186"/>
      <c r="H256" s="186"/>
      <c r="I256" s="314"/>
      <c r="J256" s="186"/>
      <c r="K256" s="186"/>
      <c r="L256" s="36"/>
      <c r="M256" s="58"/>
      <c r="T256" s="59"/>
      <c r="AT256" s="6" t="s">
        <v>139</v>
      </c>
      <c r="AU256" s="6" t="s">
        <v>80</v>
      </c>
    </row>
    <row r="257" spans="1:51" s="6" customFormat="1" ht="13.9" customHeight="1">
      <c r="A257" s="186"/>
      <c r="B257" s="302"/>
      <c r="C257" s="186"/>
      <c r="D257" s="303" t="s">
        <v>151</v>
      </c>
      <c r="E257" s="304"/>
      <c r="F257" s="305" t="s">
        <v>635</v>
      </c>
      <c r="G257" s="186"/>
      <c r="H257" s="306">
        <v>0.473</v>
      </c>
      <c r="I257" s="314"/>
      <c r="J257" s="186"/>
      <c r="K257" s="186"/>
      <c r="L257" s="60"/>
      <c r="M257" s="62"/>
      <c r="T257" s="63"/>
      <c r="AT257" s="61" t="s">
        <v>151</v>
      </c>
      <c r="AU257" s="61" t="s">
        <v>80</v>
      </c>
      <c r="AV257" s="61" t="s">
        <v>80</v>
      </c>
      <c r="AW257" s="61" t="s">
        <v>98</v>
      </c>
      <c r="AX257" s="61" t="s">
        <v>72</v>
      </c>
      <c r="AY257" s="61" t="s">
        <v>130</v>
      </c>
    </row>
    <row r="258" spans="1:65" s="6" customFormat="1" ht="13.9" customHeight="1">
      <c r="A258" s="186"/>
      <c r="B258" s="243"/>
      <c r="C258" s="294" t="s">
        <v>418</v>
      </c>
      <c r="D258" s="294" t="s">
        <v>132</v>
      </c>
      <c r="E258" s="295" t="s">
        <v>508</v>
      </c>
      <c r="F258" s="296" t="s">
        <v>509</v>
      </c>
      <c r="G258" s="297" t="s">
        <v>224</v>
      </c>
      <c r="H258" s="298">
        <v>8.75</v>
      </c>
      <c r="I258" s="313"/>
      <c r="J258" s="299">
        <f>ROUND($I$258*$H$258,2)</f>
        <v>0</v>
      </c>
      <c r="K258" s="296" t="s">
        <v>136</v>
      </c>
      <c r="L258" s="36"/>
      <c r="M258" s="53"/>
      <c r="N258" s="54" t="s">
        <v>43</v>
      </c>
      <c r="Q258" s="55">
        <v>0.00019</v>
      </c>
      <c r="R258" s="55">
        <f>$Q$258*$H$258</f>
        <v>0.0016625000000000001</v>
      </c>
      <c r="S258" s="55">
        <v>0</v>
      </c>
      <c r="T258" s="56">
        <f>$S$258*$H$258</f>
        <v>0</v>
      </c>
      <c r="AR258" s="37" t="s">
        <v>221</v>
      </c>
      <c r="AT258" s="37" t="s">
        <v>132</v>
      </c>
      <c r="AU258" s="37" t="s">
        <v>80</v>
      </c>
      <c r="AY258" s="6" t="s">
        <v>130</v>
      </c>
      <c r="BE258" s="57">
        <f>IF($N$258="základní",$J$258,0)</f>
        <v>0</v>
      </c>
      <c r="BF258" s="57">
        <f>IF($N$258="snížená",$J$258,0)</f>
        <v>0</v>
      </c>
      <c r="BG258" s="57">
        <f>IF($N$258="zákl. přenesená",$J$258,0)</f>
        <v>0</v>
      </c>
      <c r="BH258" s="57">
        <f>IF($N$258="sníž. přenesená",$J$258,0)</f>
        <v>0</v>
      </c>
      <c r="BI258" s="57">
        <f>IF($N$258="nulová",$J$258,0)</f>
        <v>0</v>
      </c>
      <c r="BJ258" s="37" t="s">
        <v>22</v>
      </c>
      <c r="BK258" s="57">
        <f>ROUND($I$258*$H$258,2)</f>
        <v>0</v>
      </c>
      <c r="BL258" s="37" t="s">
        <v>221</v>
      </c>
      <c r="BM258" s="37" t="s">
        <v>510</v>
      </c>
    </row>
    <row r="259" spans="1:47" s="6" customFormat="1" ht="14.45" customHeight="1">
      <c r="A259" s="186"/>
      <c r="B259" s="243"/>
      <c r="C259" s="186"/>
      <c r="D259" s="300" t="s">
        <v>139</v>
      </c>
      <c r="E259" s="186"/>
      <c r="F259" s="301" t="s">
        <v>511</v>
      </c>
      <c r="G259" s="186"/>
      <c r="H259" s="186"/>
      <c r="I259" s="314"/>
      <c r="J259" s="186"/>
      <c r="K259" s="186"/>
      <c r="L259" s="36"/>
      <c r="M259" s="58"/>
      <c r="T259" s="59"/>
      <c r="AT259" s="6" t="s">
        <v>139</v>
      </c>
      <c r="AU259" s="6" t="s">
        <v>80</v>
      </c>
    </row>
    <row r="260" spans="1:51" s="6" customFormat="1" ht="13.9" customHeight="1">
      <c r="A260" s="186"/>
      <c r="B260" s="302"/>
      <c r="C260" s="186"/>
      <c r="D260" s="303" t="s">
        <v>151</v>
      </c>
      <c r="E260" s="304"/>
      <c r="F260" s="305" t="s">
        <v>636</v>
      </c>
      <c r="G260" s="186"/>
      <c r="H260" s="306">
        <v>8.75</v>
      </c>
      <c r="I260" s="314"/>
      <c r="J260" s="186"/>
      <c r="K260" s="186"/>
      <c r="L260" s="60"/>
      <c r="M260" s="62"/>
      <c r="T260" s="63"/>
      <c r="AT260" s="61" t="s">
        <v>151</v>
      </c>
      <c r="AU260" s="61" t="s">
        <v>80</v>
      </c>
      <c r="AV260" s="61" t="s">
        <v>80</v>
      </c>
      <c r="AW260" s="61" t="s">
        <v>98</v>
      </c>
      <c r="AX260" s="61" t="s">
        <v>72</v>
      </c>
      <c r="AY260" s="61" t="s">
        <v>130</v>
      </c>
    </row>
    <row r="261" spans="1:65" s="6" customFormat="1" ht="13.9" customHeight="1">
      <c r="A261" s="186"/>
      <c r="B261" s="243"/>
      <c r="C261" s="294" t="s">
        <v>425</v>
      </c>
      <c r="D261" s="294" t="s">
        <v>132</v>
      </c>
      <c r="E261" s="295" t="s">
        <v>514</v>
      </c>
      <c r="F261" s="296" t="s">
        <v>515</v>
      </c>
      <c r="G261" s="297" t="s">
        <v>321</v>
      </c>
      <c r="H261" s="298">
        <v>0.238</v>
      </c>
      <c r="I261" s="313"/>
      <c r="J261" s="299">
        <f>ROUND($I$261*$H$261,2)</f>
        <v>0</v>
      </c>
      <c r="K261" s="296" t="s">
        <v>136</v>
      </c>
      <c r="L261" s="36"/>
      <c r="M261" s="53"/>
      <c r="N261" s="54" t="s">
        <v>43</v>
      </c>
      <c r="Q261" s="55">
        <v>0</v>
      </c>
      <c r="R261" s="55">
        <f>$Q$261*$H$261</f>
        <v>0</v>
      </c>
      <c r="S261" s="55">
        <v>0</v>
      </c>
      <c r="T261" s="56">
        <f>$S$261*$H$261</f>
        <v>0</v>
      </c>
      <c r="AR261" s="37" t="s">
        <v>221</v>
      </c>
      <c r="AT261" s="37" t="s">
        <v>132</v>
      </c>
      <c r="AU261" s="37" t="s">
        <v>80</v>
      </c>
      <c r="AY261" s="6" t="s">
        <v>130</v>
      </c>
      <c r="BE261" s="57">
        <f>IF($N$261="základní",$J$261,0)</f>
        <v>0</v>
      </c>
      <c r="BF261" s="57">
        <f>IF($N$261="snížená",$J$261,0)</f>
        <v>0</v>
      </c>
      <c r="BG261" s="57">
        <f>IF($N$261="zákl. přenesená",$J$261,0)</f>
        <v>0</v>
      </c>
      <c r="BH261" s="57">
        <f>IF($N$261="sníž. přenesená",$J$261,0)</f>
        <v>0</v>
      </c>
      <c r="BI261" s="57">
        <f>IF($N$261="nulová",$J$261,0)</f>
        <v>0</v>
      </c>
      <c r="BJ261" s="37" t="s">
        <v>22</v>
      </c>
      <c r="BK261" s="57">
        <f>ROUND($I$261*$H$261,2)</f>
        <v>0</v>
      </c>
      <c r="BL261" s="37" t="s">
        <v>221</v>
      </c>
      <c r="BM261" s="37" t="s">
        <v>516</v>
      </c>
    </row>
    <row r="262" spans="1:47" s="6" customFormat="1" ht="25.15" customHeight="1">
      <c r="A262" s="186"/>
      <c r="B262" s="243"/>
      <c r="C262" s="186"/>
      <c r="D262" s="300" t="s">
        <v>139</v>
      </c>
      <c r="E262" s="186"/>
      <c r="F262" s="301" t="s">
        <v>517</v>
      </c>
      <c r="G262" s="186"/>
      <c r="H262" s="186"/>
      <c r="I262" s="314"/>
      <c r="J262" s="186"/>
      <c r="K262" s="186"/>
      <c r="L262" s="36"/>
      <c r="M262" s="58"/>
      <c r="T262" s="59"/>
      <c r="AT262" s="6" t="s">
        <v>139</v>
      </c>
      <c r="AU262" s="6" t="s">
        <v>80</v>
      </c>
    </row>
    <row r="263" spans="1:63" s="46" customFormat="1" ht="30.6" customHeight="1">
      <c r="A263" s="287"/>
      <c r="B263" s="288"/>
      <c r="C263" s="287"/>
      <c r="D263" s="289" t="s">
        <v>71</v>
      </c>
      <c r="E263" s="292" t="s">
        <v>518</v>
      </c>
      <c r="F263" s="292" t="s">
        <v>519</v>
      </c>
      <c r="G263" s="287"/>
      <c r="H263" s="287"/>
      <c r="I263" s="316"/>
      <c r="J263" s="293">
        <f>$BK$263</f>
        <v>0</v>
      </c>
      <c r="K263" s="287"/>
      <c r="L263" s="47"/>
      <c r="M263" s="49"/>
      <c r="P263" s="50">
        <f>SUM($P$264:$P$283)</f>
        <v>0</v>
      </c>
      <c r="R263" s="50">
        <f>SUM($R$264:$R$283)</f>
        <v>0.6864348</v>
      </c>
      <c r="T263" s="51">
        <f>SUM($T$264:$T$283)</f>
        <v>0</v>
      </c>
      <c r="AR263" s="48" t="s">
        <v>80</v>
      </c>
      <c r="AT263" s="48" t="s">
        <v>71</v>
      </c>
      <c r="AU263" s="48" t="s">
        <v>22</v>
      </c>
      <c r="AY263" s="48" t="s">
        <v>130</v>
      </c>
      <c r="BK263" s="52">
        <f>SUM($BK$264:$BK$283)</f>
        <v>0</v>
      </c>
    </row>
    <row r="264" spans="1:65" s="6" customFormat="1" ht="13.9" customHeight="1">
      <c r="A264" s="186"/>
      <c r="B264" s="243"/>
      <c r="C264" s="294" t="s">
        <v>430</v>
      </c>
      <c r="D264" s="294" t="s">
        <v>132</v>
      </c>
      <c r="E264" s="295" t="s">
        <v>637</v>
      </c>
      <c r="F264" s="296" t="s">
        <v>638</v>
      </c>
      <c r="G264" s="297" t="s">
        <v>255</v>
      </c>
      <c r="H264" s="298">
        <v>7</v>
      </c>
      <c r="I264" s="313"/>
      <c r="J264" s="299">
        <f>ROUND($I$264*$H$264,2)</f>
        <v>0</v>
      </c>
      <c r="K264" s="296" t="s">
        <v>136</v>
      </c>
      <c r="L264" s="36"/>
      <c r="M264" s="53"/>
      <c r="N264" s="54" t="s">
        <v>43</v>
      </c>
      <c r="Q264" s="55">
        <v>7E-05</v>
      </c>
      <c r="R264" s="55">
        <f>$Q$264*$H$264</f>
        <v>0.00049</v>
      </c>
      <c r="S264" s="55">
        <v>0</v>
      </c>
      <c r="T264" s="56">
        <f>$S$264*$H$264</f>
        <v>0</v>
      </c>
      <c r="AR264" s="37" t="s">
        <v>221</v>
      </c>
      <c r="AT264" s="37" t="s">
        <v>132</v>
      </c>
      <c r="AU264" s="37" t="s">
        <v>80</v>
      </c>
      <c r="AY264" s="6" t="s">
        <v>130</v>
      </c>
      <c r="BE264" s="57">
        <f>IF($N$264="základní",$J$264,0)</f>
        <v>0</v>
      </c>
      <c r="BF264" s="57">
        <f>IF($N$264="snížená",$J$264,0)</f>
        <v>0</v>
      </c>
      <c r="BG264" s="57">
        <f>IF($N$264="zákl. přenesená",$J$264,0)</f>
        <v>0</v>
      </c>
      <c r="BH264" s="57">
        <f>IF($N$264="sníž. přenesená",$J$264,0)</f>
        <v>0</v>
      </c>
      <c r="BI264" s="57">
        <f>IF($N$264="nulová",$J$264,0)</f>
        <v>0</v>
      </c>
      <c r="BJ264" s="37" t="s">
        <v>22</v>
      </c>
      <c r="BK264" s="57">
        <f>ROUND($I$264*$H$264,2)</f>
        <v>0</v>
      </c>
      <c r="BL264" s="37" t="s">
        <v>221</v>
      </c>
      <c r="BM264" s="37" t="s">
        <v>639</v>
      </c>
    </row>
    <row r="265" spans="1:47" s="6" customFormat="1" ht="14.45" customHeight="1">
      <c r="A265" s="186"/>
      <c r="B265" s="243"/>
      <c r="C265" s="186"/>
      <c r="D265" s="300" t="s">
        <v>139</v>
      </c>
      <c r="E265" s="186"/>
      <c r="F265" s="301" t="s">
        <v>640</v>
      </c>
      <c r="G265" s="186"/>
      <c r="H265" s="186"/>
      <c r="I265" s="314"/>
      <c r="J265" s="186"/>
      <c r="K265" s="186"/>
      <c r="L265" s="36"/>
      <c r="M265" s="58"/>
      <c r="T265" s="59"/>
      <c r="AT265" s="6" t="s">
        <v>139</v>
      </c>
      <c r="AU265" s="6" t="s">
        <v>80</v>
      </c>
    </row>
    <row r="266" spans="1:51" s="6" customFormat="1" ht="13.9" customHeight="1">
      <c r="A266" s="186"/>
      <c r="B266" s="302"/>
      <c r="C266" s="186"/>
      <c r="D266" s="303" t="s">
        <v>151</v>
      </c>
      <c r="E266" s="304"/>
      <c r="F266" s="305" t="s">
        <v>641</v>
      </c>
      <c r="G266" s="186"/>
      <c r="H266" s="306">
        <v>7</v>
      </c>
      <c r="I266" s="314"/>
      <c r="J266" s="186"/>
      <c r="K266" s="186"/>
      <c r="L266" s="60"/>
      <c r="M266" s="62"/>
      <c r="T266" s="63"/>
      <c r="AT266" s="61" t="s">
        <v>151</v>
      </c>
      <c r="AU266" s="61" t="s">
        <v>80</v>
      </c>
      <c r="AV266" s="61" t="s">
        <v>80</v>
      </c>
      <c r="AW266" s="61" t="s">
        <v>98</v>
      </c>
      <c r="AX266" s="61" t="s">
        <v>72</v>
      </c>
      <c r="AY266" s="61" t="s">
        <v>130</v>
      </c>
    </row>
    <row r="267" spans="1:65" s="6" customFormat="1" ht="13.9" customHeight="1">
      <c r="A267" s="186"/>
      <c r="B267" s="243"/>
      <c r="C267" s="307" t="s">
        <v>437</v>
      </c>
      <c r="D267" s="307" t="s">
        <v>252</v>
      </c>
      <c r="E267" s="308" t="s">
        <v>527</v>
      </c>
      <c r="F267" s="309" t="s">
        <v>528</v>
      </c>
      <c r="G267" s="310" t="s">
        <v>255</v>
      </c>
      <c r="H267" s="311">
        <v>7</v>
      </c>
      <c r="I267" s="315"/>
      <c r="J267" s="312">
        <f>ROUND($I$267*$H$267,2)</f>
        <v>0</v>
      </c>
      <c r="K267" s="309"/>
      <c r="L267" s="64"/>
      <c r="M267" s="65"/>
      <c r="N267" s="66" t="s">
        <v>43</v>
      </c>
      <c r="Q267" s="55">
        <v>0.001</v>
      </c>
      <c r="R267" s="55">
        <f>$Q$267*$H$267</f>
        <v>0.007</v>
      </c>
      <c r="S267" s="55">
        <v>0</v>
      </c>
      <c r="T267" s="56">
        <f>$S$267*$H$267</f>
        <v>0</v>
      </c>
      <c r="AR267" s="37" t="s">
        <v>332</v>
      </c>
      <c r="AT267" s="37" t="s">
        <v>252</v>
      </c>
      <c r="AU267" s="37" t="s">
        <v>80</v>
      </c>
      <c r="AY267" s="6" t="s">
        <v>130</v>
      </c>
      <c r="BE267" s="57">
        <f>IF($N$267="základní",$J$267,0)</f>
        <v>0</v>
      </c>
      <c r="BF267" s="57">
        <f>IF($N$267="snížená",$J$267,0)</f>
        <v>0</v>
      </c>
      <c r="BG267" s="57">
        <f>IF($N$267="zákl. přenesená",$J$267,0)</f>
        <v>0</v>
      </c>
      <c r="BH267" s="57">
        <f>IF($N$267="sníž. přenesená",$J$267,0)</f>
        <v>0</v>
      </c>
      <c r="BI267" s="57">
        <f>IF($N$267="nulová",$J$267,0)</f>
        <v>0</v>
      </c>
      <c r="BJ267" s="37" t="s">
        <v>22</v>
      </c>
      <c r="BK267" s="57">
        <f>ROUND($I$267*$H$267,2)</f>
        <v>0</v>
      </c>
      <c r="BL267" s="37" t="s">
        <v>221</v>
      </c>
      <c r="BM267" s="37" t="s">
        <v>642</v>
      </c>
    </row>
    <row r="268" spans="1:47" s="6" customFormat="1" ht="14.45" customHeight="1">
      <c r="A268" s="186"/>
      <c r="B268" s="243"/>
      <c r="C268" s="186"/>
      <c r="D268" s="300" t="s">
        <v>139</v>
      </c>
      <c r="E268" s="186"/>
      <c r="F268" s="301" t="s">
        <v>530</v>
      </c>
      <c r="G268" s="186"/>
      <c r="H268" s="186"/>
      <c r="I268" s="314"/>
      <c r="J268" s="186"/>
      <c r="K268" s="186"/>
      <c r="L268" s="36"/>
      <c r="M268" s="58"/>
      <c r="T268" s="59"/>
      <c r="AT268" s="6" t="s">
        <v>139</v>
      </c>
      <c r="AU268" s="6" t="s">
        <v>80</v>
      </c>
    </row>
    <row r="269" spans="1:51" s="6" customFormat="1" ht="13.9" customHeight="1">
      <c r="A269" s="186"/>
      <c r="B269" s="302"/>
      <c r="C269" s="186"/>
      <c r="D269" s="303" t="s">
        <v>151</v>
      </c>
      <c r="E269" s="304"/>
      <c r="F269" s="305" t="s">
        <v>641</v>
      </c>
      <c r="G269" s="186"/>
      <c r="H269" s="306">
        <v>7</v>
      </c>
      <c r="I269" s="314"/>
      <c r="J269" s="186"/>
      <c r="K269" s="186"/>
      <c r="L269" s="60"/>
      <c r="M269" s="62"/>
      <c r="T269" s="63"/>
      <c r="AT269" s="61" t="s">
        <v>151</v>
      </c>
      <c r="AU269" s="61" t="s">
        <v>80</v>
      </c>
      <c r="AV269" s="61" t="s">
        <v>80</v>
      </c>
      <c r="AW269" s="61" t="s">
        <v>98</v>
      </c>
      <c r="AX269" s="61" t="s">
        <v>72</v>
      </c>
      <c r="AY269" s="61" t="s">
        <v>130</v>
      </c>
    </row>
    <row r="270" spans="1:65" s="6" customFormat="1" ht="13.9" customHeight="1">
      <c r="A270" s="186"/>
      <c r="B270" s="243"/>
      <c r="C270" s="294" t="s">
        <v>443</v>
      </c>
      <c r="D270" s="294" t="s">
        <v>132</v>
      </c>
      <c r="E270" s="295" t="s">
        <v>521</v>
      </c>
      <c r="F270" s="296" t="s">
        <v>522</v>
      </c>
      <c r="G270" s="297" t="s">
        <v>255</v>
      </c>
      <c r="H270" s="298">
        <v>8.83</v>
      </c>
      <c r="I270" s="313"/>
      <c r="J270" s="299">
        <f>ROUND($I$270*$H$270,2)</f>
        <v>0</v>
      </c>
      <c r="K270" s="296" t="s">
        <v>136</v>
      </c>
      <c r="L270" s="36"/>
      <c r="M270" s="53"/>
      <c r="N270" s="54" t="s">
        <v>43</v>
      </c>
      <c r="Q270" s="55">
        <v>6E-05</v>
      </c>
      <c r="R270" s="55">
        <f>$Q$270*$H$270</f>
        <v>0.0005298</v>
      </c>
      <c r="S270" s="55">
        <v>0</v>
      </c>
      <c r="T270" s="56">
        <f>$S$270*$H$270</f>
        <v>0</v>
      </c>
      <c r="AR270" s="37" t="s">
        <v>221</v>
      </c>
      <c r="AT270" s="37" t="s">
        <v>132</v>
      </c>
      <c r="AU270" s="37" t="s">
        <v>80</v>
      </c>
      <c r="AY270" s="6" t="s">
        <v>130</v>
      </c>
      <c r="BE270" s="57">
        <f>IF($N$270="základní",$J$270,0)</f>
        <v>0</v>
      </c>
      <c r="BF270" s="57">
        <f>IF($N$270="snížená",$J$270,0)</f>
        <v>0</v>
      </c>
      <c r="BG270" s="57">
        <f>IF($N$270="zákl. přenesená",$J$270,0)</f>
        <v>0</v>
      </c>
      <c r="BH270" s="57">
        <f>IF($N$270="sníž. přenesená",$J$270,0)</f>
        <v>0</v>
      </c>
      <c r="BI270" s="57">
        <f>IF($N$270="nulová",$J$270,0)</f>
        <v>0</v>
      </c>
      <c r="BJ270" s="37" t="s">
        <v>22</v>
      </c>
      <c r="BK270" s="57">
        <f>ROUND($I$270*$H$270,2)</f>
        <v>0</v>
      </c>
      <c r="BL270" s="37" t="s">
        <v>221</v>
      </c>
      <c r="BM270" s="37" t="s">
        <v>523</v>
      </c>
    </row>
    <row r="271" spans="1:47" s="6" customFormat="1" ht="14.45" customHeight="1">
      <c r="A271" s="186"/>
      <c r="B271" s="243"/>
      <c r="C271" s="186"/>
      <c r="D271" s="300" t="s">
        <v>139</v>
      </c>
      <c r="E271" s="186"/>
      <c r="F271" s="301" t="s">
        <v>524</v>
      </c>
      <c r="G271" s="186"/>
      <c r="H271" s="186"/>
      <c r="I271" s="314"/>
      <c r="J271" s="186"/>
      <c r="K271" s="186"/>
      <c r="L271" s="36"/>
      <c r="M271" s="58"/>
      <c r="T271" s="59"/>
      <c r="AT271" s="6" t="s">
        <v>139</v>
      </c>
      <c r="AU271" s="6" t="s">
        <v>80</v>
      </c>
    </row>
    <row r="272" spans="1:51" s="6" customFormat="1" ht="13.9" customHeight="1">
      <c r="A272" s="186"/>
      <c r="B272" s="302"/>
      <c r="C272" s="186"/>
      <c r="D272" s="303" t="s">
        <v>151</v>
      </c>
      <c r="E272" s="304"/>
      <c r="F272" s="305" t="s">
        <v>525</v>
      </c>
      <c r="G272" s="186"/>
      <c r="H272" s="306">
        <v>8.83</v>
      </c>
      <c r="I272" s="314"/>
      <c r="J272" s="186"/>
      <c r="K272" s="186"/>
      <c r="L272" s="60"/>
      <c r="M272" s="62"/>
      <c r="T272" s="63"/>
      <c r="AT272" s="61" t="s">
        <v>151</v>
      </c>
      <c r="AU272" s="61" t="s">
        <v>80</v>
      </c>
      <c r="AV272" s="61" t="s">
        <v>80</v>
      </c>
      <c r="AW272" s="61" t="s">
        <v>98</v>
      </c>
      <c r="AX272" s="61" t="s">
        <v>72</v>
      </c>
      <c r="AY272" s="61" t="s">
        <v>130</v>
      </c>
    </row>
    <row r="273" spans="1:65" s="6" customFormat="1" ht="13.9" customHeight="1">
      <c r="A273" s="186"/>
      <c r="B273" s="243"/>
      <c r="C273" s="307" t="s">
        <v>448</v>
      </c>
      <c r="D273" s="307" t="s">
        <v>252</v>
      </c>
      <c r="E273" s="308" t="s">
        <v>527</v>
      </c>
      <c r="F273" s="309" t="s">
        <v>528</v>
      </c>
      <c r="G273" s="310" t="s">
        <v>255</v>
      </c>
      <c r="H273" s="311">
        <v>8.83</v>
      </c>
      <c r="I273" s="315"/>
      <c r="J273" s="312">
        <f>ROUND($I$273*$H$273,2)</f>
        <v>0</v>
      </c>
      <c r="K273" s="309"/>
      <c r="L273" s="64"/>
      <c r="M273" s="65"/>
      <c r="N273" s="66" t="s">
        <v>43</v>
      </c>
      <c r="Q273" s="55">
        <v>0.001</v>
      </c>
      <c r="R273" s="55">
        <f>$Q$273*$H$273</f>
        <v>0.008830000000000001</v>
      </c>
      <c r="S273" s="55">
        <v>0</v>
      </c>
      <c r="T273" s="56">
        <f>$S$273*$H$273</f>
        <v>0</v>
      </c>
      <c r="AR273" s="37" t="s">
        <v>332</v>
      </c>
      <c r="AT273" s="37" t="s">
        <v>252</v>
      </c>
      <c r="AU273" s="37" t="s">
        <v>80</v>
      </c>
      <c r="AY273" s="6" t="s">
        <v>130</v>
      </c>
      <c r="BE273" s="57">
        <f>IF($N$273="základní",$J$273,0)</f>
        <v>0</v>
      </c>
      <c r="BF273" s="57">
        <f>IF($N$273="snížená",$J$273,0)</f>
        <v>0</v>
      </c>
      <c r="BG273" s="57">
        <f>IF($N$273="zákl. přenesená",$J$273,0)</f>
        <v>0</v>
      </c>
      <c r="BH273" s="57">
        <f>IF($N$273="sníž. přenesená",$J$273,0)</f>
        <v>0</v>
      </c>
      <c r="BI273" s="57">
        <f>IF($N$273="nulová",$J$273,0)</f>
        <v>0</v>
      </c>
      <c r="BJ273" s="37" t="s">
        <v>22</v>
      </c>
      <c r="BK273" s="57">
        <f>ROUND($I$273*$H$273,2)</f>
        <v>0</v>
      </c>
      <c r="BL273" s="37" t="s">
        <v>221</v>
      </c>
      <c r="BM273" s="37" t="s">
        <v>529</v>
      </c>
    </row>
    <row r="274" spans="1:47" s="6" customFormat="1" ht="14.45" customHeight="1">
      <c r="A274" s="186"/>
      <c r="B274" s="243"/>
      <c r="C274" s="186"/>
      <c r="D274" s="300" t="s">
        <v>139</v>
      </c>
      <c r="E274" s="186"/>
      <c r="F274" s="301" t="s">
        <v>530</v>
      </c>
      <c r="G274" s="186"/>
      <c r="H274" s="186"/>
      <c r="I274" s="314"/>
      <c r="J274" s="186"/>
      <c r="K274" s="186"/>
      <c r="L274" s="36"/>
      <c r="M274" s="58"/>
      <c r="T274" s="59"/>
      <c r="AT274" s="6" t="s">
        <v>139</v>
      </c>
      <c r="AU274" s="6" t="s">
        <v>80</v>
      </c>
    </row>
    <row r="275" spans="1:51" s="6" customFormat="1" ht="13.9" customHeight="1">
      <c r="A275" s="186"/>
      <c r="B275" s="302"/>
      <c r="C275" s="186"/>
      <c r="D275" s="303" t="s">
        <v>151</v>
      </c>
      <c r="E275" s="304"/>
      <c r="F275" s="305" t="s">
        <v>525</v>
      </c>
      <c r="G275" s="186"/>
      <c r="H275" s="306">
        <v>8.83</v>
      </c>
      <c r="I275" s="314"/>
      <c r="J275" s="186"/>
      <c r="K275" s="186"/>
      <c r="L275" s="60"/>
      <c r="M275" s="62"/>
      <c r="T275" s="63"/>
      <c r="AT275" s="61" t="s">
        <v>151</v>
      </c>
      <c r="AU275" s="61" t="s">
        <v>80</v>
      </c>
      <c r="AV275" s="61" t="s">
        <v>80</v>
      </c>
      <c r="AW275" s="61" t="s">
        <v>98</v>
      </c>
      <c r="AX275" s="61" t="s">
        <v>72</v>
      </c>
      <c r="AY275" s="61" t="s">
        <v>130</v>
      </c>
    </row>
    <row r="276" spans="1:65" s="6" customFormat="1" ht="13.9" customHeight="1">
      <c r="A276" s="186"/>
      <c r="B276" s="243"/>
      <c r="C276" s="294" t="s">
        <v>454</v>
      </c>
      <c r="D276" s="294" t="s">
        <v>132</v>
      </c>
      <c r="E276" s="295" t="s">
        <v>532</v>
      </c>
      <c r="F276" s="296" t="s">
        <v>533</v>
      </c>
      <c r="G276" s="297" t="s">
        <v>255</v>
      </c>
      <c r="H276" s="298">
        <v>637.7</v>
      </c>
      <c r="I276" s="313"/>
      <c r="J276" s="299">
        <f>ROUND($I$276*$H$276,2)</f>
        <v>0</v>
      </c>
      <c r="K276" s="296" t="s">
        <v>136</v>
      </c>
      <c r="L276" s="36"/>
      <c r="M276" s="53"/>
      <c r="N276" s="54" t="s">
        <v>43</v>
      </c>
      <c r="Q276" s="55">
        <v>5E-05</v>
      </c>
      <c r="R276" s="55">
        <f>$Q$276*$H$276</f>
        <v>0.031885000000000004</v>
      </c>
      <c r="S276" s="55">
        <v>0</v>
      </c>
      <c r="T276" s="56">
        <f>$S$276*$H$276</f>
        <v>0</v>
      </c>
      <c r="AR276" s="37" t="s">
        <v>221</v>
      </c>
      <c r="AT276" s="37" t="s">
        <v>132</v>
      </c>
      <c r="AU276" s="37" t="s">
        <v>80</v>
      </c>
      <c r="AY276" s="6" t="s">
        <v>130</v>
      </c>
      <c r="BE276" s="57">
        <f>IF($N$276="základní",$J$276,0)</f>
        <v>0</v>
      </c>
      <c r="BF276" s="57">
        <f>IF($N$276="snížená",$J$276,0)</f>
        <v>0</v>
      </c>
      <c r="BG276" s="57">
        <f>IF($N$276="zákl. přenesená",$J$276,0)</f>
        <v>0</v>
      </c>
      <c r="BH276" s="57">
        <f>IF($N$276="sníž. přenesená",$J$276,0)</f>
        <v>0</v>
      </c>
      <c r="BI276" s="57">
        <f>IF($N$276="nulová",$J$276,0)</f>
        <v>0</v>
      </c>
      <c r="BJ276" s="37" t="s">
        <v>22</v>
      </c>
      <c r="BK276" s="57">
        <f>ROUND($I$276*$H$276,2)</f>
        <v>0</v>
      </c>
      <c r="BL276" s="37" t="s">
        <v>221</v>
      </c>
      <c r="BM276" s="37" t="s">
        <v>534</v>
      </c>
    </row>
    <row r="277" spans="1:47" s="6" customFormat="1" ht="14.45" customHeight="1">
      <c r="A277" s="186"/>
      <c r="B277" s="243"/>
      <c r="C277" s="186"/>
      <c r="D277" s="300" t="s">
        <v>139</v>
      </c>
      <c r="E277" s="186"/>
      <c r="F277" s="301" t="s">
        <v>535</v>
      </c>
      <c r="G277" s="186"/>
      <c r="H277" s="186"/>
      <c r="I277" s="314"/>
      <c r="J277" s="186"/>
      <c r="K277" s="186"/>
      <c r="L277" s="36"/>
      <c r="M277" s="58"/>
      <c r="T277" s="59"/>
      <c r="AT277" s="6" t="s">
        <v>139</v>
      </c>
      <c r="AU277" s="6" t="s">
        <v>80</v>
      </c>
    </row>
    <row r="278" spans="1:51" s="6" customFormat="1" ht="13.9" customHeight="1">
      <c r="A278" s="186"/>
      <c r="B278" s="302"/>
      <c r="C278" s="186"/>
      <c r="D278" s="303" t="s">
        <v>151</v>
      </c>
      <c r="E278" s="304"/>
      <c r="F278" s="305" t="s">
        <v>643</v>
      </c>
      <c r="G278" s="186"/>
      <c r="H278" s="306">
        <v>637.7</v>
      </c>
      <c r="I278" s="314"/>
      <c r="J278" s="186"/>
      <c r="K278" s="186"/>
      <c r="L278" s="60"/>
      <c r="M278" s="62"/>
      <c r="T278" s="63"/>
      <c r="AT278" s="61" t="s">
        <v>151</v>
      </c>
      <c r="AU278" s="61" t="s">
        <v>80</v>
      </c>
      <c r="AV278" s="61" t="s">
        <v>80</v>
      </c>
      <c r="AW278" s="61" t="s">
        <v>98</v>
      </c>
      <c r="AX278" s="61" t="s">
        <v>72</v>
      </c>
      <c r="AY278" s="61" t="s">
        <v>130</v>
      </c>
    </row>
    <row r="279" spans="1:65" s="6" customFormat="1" ht="13.9" customHeight="1">
      <c r="A279" s="186"/>
      <c r="B279" s="243"/>
      <c r="C279" s="307" t="s">
        <v>458</v>
      </c>
      <c r="D279" s="307" t="s">
        <v>252</v>
      </c>
      <c r="E279" s="308" t="s">
        <v>527</v>
      </c>
      <c r="F279" s="309" t="s">
        <v>528</v>
      </c>
      <c r="G279" s="310" t="s">
        <v>255</v>
      </c>
      <c r="H279" s="311">
        <v>637.7</v>
      </c>
      <c r="I279" s="315"/>
      <c r="J279" s="312">
        <f>ROUND($I$279*$H$279,2)</f>
        <v>0</v>
      </c>
      <c r="K279" s="309"/>
      <c r="L279" s="64"/>
      <c r="M279" s="65"/>
      <c r="N279" s="66" t="s">
        <v>43</v>
      </c>
      <c r="Q279" s="55">
        <v>0.001</v>
      </c>
      <c r="R279" s="55">
        <f>$Q$279*$H$279</f>
        <v>0.6377</v>
      </c>
      <c r="S279" s="55">
        <v>0</v>
      </c>
      <c r="T279" s="56">
        <f>$S$279*$H$279</f>
        <v>0</v>
      </c>
      <c r="AR279" s="37" t="s">
        <v>332</v>
      </c>
      <c r="AT279" s="37" t="s">
        <v>252</v>
      </c>
      <c r="AU279" s="37" t="s">
        <v>80</v>
      </c>
      <c r="AY279" s="6" t="s">
        <v>130</v>
      </c>
      <c r="BE279" s="57">
        <f>IF($N$279="základní",$J$279,0)</f>
        <v>0</v>
      </c>
      <c r="BF279" s="57">
        <f>IF($N$279="snížená",$J$279,0)</f>
        <v>0</v>
      </c>
      <c r="BG279" s="57">
        <f>IF($N$279="zákl. přenesená",$J$279,0)</f>
        <v>0</v>
      </c>
      <c r="BH279" s="57">
        <f>IF($N$279="sníž. přenesená",$J$279,0)</f>
        <v>0</v>
      </c>
      <c r="BI279" s="57">
        <f>IF($N$279="nulová",$J$279,0)</f>
        <v>0</v>
      </c>
      <c r="BJ279" s="37" t="s">
        <v>22</v>
      </c>
      <c r="BK279" s="57">
        <f>ROUND($I$279*$H$279,2)</f>
        <v>0</v>
      </c>
      <c r="BL279" s="37" t="s">
        <v>221</v>
      </c>
      <c r="BM279" s="37" t="s">
        <v>538</v>
      </c>
    </row>
    <row r="280" spans="1:47" s="6" customFormat="1" ht="14.45" customHeight="1">
      <c r="A280" s="186"/>
      <c r="B280" s="243"/>
      <c r="C280" s="186"/>
      <c r="D280" s="300" t="s">
        <v>139</v>
      </c>
      <c r="E280" s="186"/>
      <c r="F280" s="301" t="s">
        <v>530</v>
      </c>
      <c r="G280" s="186"/>
      <c r="H280" s="186"/>
      <c r="I280" s="314"/>
      <c r="J280" s="186"/>
      <c r="K280" s="186"/>
      <c r="L280" s="36"/>
      <c r="M280" s="58"/>
      <c r="T280" s="59"/>
      <c r="AT280" s="6" t="s">
        <v>139</v>
      </c>
      <c r="AU280" s="6" t="s">
        <v>80</v>
      </c>
    </row>
    <row r="281" spans="1:51" s="6" customFormat="1" ht="13.9" customHeight="1">
      <c r="A281" s="186"/>
      <c r="B281" s="302"/>
      <c r="C281" s="186"/>
      <c r="D281" s="303" t="s">
        <v>151</v>
      </c>
      <c r="E281" s="304"/>
      <c r="F281" s="305" t="s">
        <v>644</v>
      </c>
      <c r="G281" s="186"/>
      <c r="H281" s="306">
        <v>637.7</v>
      </c>
      <c r="I281" s="314"/>
      <c r="J281" s="186"/>
      <c r="K281" s="186"/>
      <c r="L281" s="60"/>
      <c r="M281" s="62"/>
      <c r="T281" s="63"/>
      <c r="AT281" s="61" t="s">
        <v>151</v>
      </c>
      <c r="AU281" s="61" t="s">
        <v>80</v>
      </c>
      <c r="AV281" s="61" t="s">
        <v>80</v>
      </c>
      <c r="AW281" s="61" t="s">
        <v>98</v>
      </c>
      <c r="AX281" s="61" t="s">
        <v>72</v>
      </c>
      <c r="AY281" s="61" t="s">
        <v>130</v>
      </c>
    </row>
    <row r="282" spans="1:65" s="6" customFormat="1" ht="13.9" customHeight="1">
      <c r="A282" s="186"/>
      <c r="B282" s="243"/>
      <c r="C282" s="294" t="s">
        <v>464</v>
      </c>
      <c r="D282" s="294" t="s">
        <v>132</v>
      </c>
      <c r="E282" s="295" t="s">
        <v>541</v>
      </c>
      <c r="F282" s="296" t="s">
        <v>542</v>
      </c>
      <c r="G282" s="297" t="s">
        <v>321</v>
      </c>
      <c r="H282" s="298">
        <v>0.686</v>
      </c>
      <c r="I282" s="313"/>
      <c r="J282" s="299">
        <f>ROUND($I$282*$H$282,2)</f>
        <v>0</v>
      </c>
      <c r="K282" s="296" t="s">
        <v>136</v>
      </c>
      <c r="L282" s="36"/>
      <c r="M282" s="53"/>
      <c r="N282" s="54" t="s">
        <v>43</v>
      </c>
      <c r="Q282" s="55">
        <v>0</v>
      </c>
      <c r="R282" s="55">
        <f>$Q$282*$H$282</f>
        <v>0</v>
      </c>
      <c r="S282" s="55">
        <v>0</v>
      </c>
      <c r="T282" s="56">
        <f>$S$282*$H$282</f>
        <v>0</v>
      </c>
      <c r="AR282" s="37" t="s">
        <v>137</v>
      </c>
      <c r="AT282" s="37" t="s">
        <v>132</v>
      </c>
      <c r="AU282" s="37" t="s">
        <v>80</v>
      </c>
      <c r="AY282" s="6" t="s">
        <v>130</v>
      </c>
      <c r="BE282" s="57">
        <f>IF($N$282="základní",$J$282,0)</f>
        <v>0</v>
      </c>
      <c r="BF282" s="57">
        <f>IF($N$282="snížená",$J$282,0)</f>
        <v>0</v>
      </c>
      <c r="BG282" s="57">
        <f>IF($N$282="zákl. přenesená",$J$282,0)</f>
        <v>0</v>
      </c>
      <c r="BH282" s="57">
        <f>IF($N$282="sníž. přenesená",$J$282,0)</f>
        <v>0</v>
      </c>
      <c r="BI282" s="57">
        <f>IF($N$282="nulová",$J$282,0)</f>
        <v>0</v>
      </c>
      <c r="BJ282" s="37" t="s">
        <v>22</v>
      </c>
      <c r="BK282" s="57">
        <f>ROUND($I$282*$H$282,2)</f>
        <v>0</v>
      </c>
      <c r="BL282" s="37" t="s">
        <v>137</v>
      </c>
      <c r="BM282" s="37" t="s">
        <v>543</v>
      </c>
    </row>
    <row r="283" spans="1:47" s="6" customFormat="1" ht="25.15" customHeight="1">
      <c r="A283" s="186"/>
      <c r="B283" s="243"/>
      <c r="C283" s="186"/>
      <c r="D283" s="300" t="s">
        <v>139</v>
      </c>
      <c r="E283" s="186"/>
      <c r="F283" s="301" t="s">
        <v>544</v>
      </c>
      <c r="G283" s="186"/>
      <c r="H283" s="186"/>
      <c r="I283" s="314"/>
      <c r="J283" s="186"/>
      <c r="K283" s="186"/>
      <c r="L283" s="36"/>
      <c r="M283" s="58"/>
      <c r="T283" s="59"/>
      <c r="AT283" s="6" t="s">
        <v>139</v>
      </c>
      <c r="AU283" s="6" t="s">
        <v>80</v>
      </c>
    </row>
    <row r="284" spans="1:63" s="46" customFormat="1" ht="30.6" customHeight="1">
      <c r="A284" s="287"/>
      <c r="B284" s="288"/>
      <c r="C284" s="287"/>
      <c r="D284" s="289" t="s">
        <v>71</v>
      </c>
      <c r="E284" s="292" t="s">
        <v>545</v>
      </c>
      <c r="F284" s="292" t="s">
        <v>546</v>
      </c>
      <c r="G284" s="287"/>
      <c r="H284" s="287"/>
      <c r="I284" s="316"/>
      <c r="J284" s="293">
        <f>$BK$284</f>
        <v>0</v>
      </c>
      <c r="K284" s="287"/>
      <c r="L284" s="47"/>
      <c r="M284" s="49"/>
      <c r="P284" s="50">
        <f>SUM($P$285:$P$287)</f>
        <v>0</v>
      </c>
      <c r="R284" s="50">
        <f>SUM($R$285:$R$287)</f>
        <v>0.01185975</v>
      </c>
      <c r="T284" s="51">
        <f>SUM($T$285:$T$287)</f>
        <v>0</v>
      </c>
      <c r="AR284" s="48" t="s">
        <v>80</v>
      </c>
      <c r="AT284" s="48" t="s">
        <v>71</v>
      </c>
      <c r="AU284" s="48" t="s">
        <v>22</v>
      </c>
      <c r="AY284" s="48" t="s">
        <v>130</v>
      </c>
      <c r="BK284" s="52">
        <f>SUM($BK$285:$BK$287)</f>
        <v>0</v>
      </c>
    </row>
    <row r="285" spans="1:65" s="6" customFormat="1" ht="13.9" customHeight="1">
      <c r="A285" s="186"/>
      <c r="B285" s="243"/>
      <c r="C285" s="294" t="s">
        <v>473</v>
      </c>
      <c r="D285" s="294" t="s">
        <v>132</v>
      </c>
      <c r="E285" s="295" t="s">
        <v>548</v>
      </c>
      <c r="F285" s="296" t="s">
        <v>549</v>
      </c>
      <c r="G285" s="297" t="s">
        <v>224</v>
      </c>
      <c r="H285" s="298">
        <v>18.825</v>
      </c>
      <c r="I285" s="313"/>
      <c r="J285" s="299">
        <f>ROUND($I$285*$H$285,2)</f>
        <v>0</v>
      </c>
      <c r="K285" s="296"/>
      <c r="L285" s="36"/>
      <c r="M285" s="53"/>
      <c r="N285" s="54" t="s">
        <v>43</v>
      </c>
      <c r="Q285" s="55">
        <v>0.00063</v>
      </c>
      <c r="R285" s="55">
        <f>$Q$285*$H$285</f>
        <v>0.01185975</v>
      </c>
      <c r="S285" s="55">
        <v>0</v>
      </c>
      <c r="T285" s="56">
        <f>$S$285*$H$285</f>
        <v>0</v>
      </c>
      <c r="AR285" s="37" t="s">
        <v>221</v>
      </c>
      <c r="AT285" s="37" t="s">
        <v>132</v>
      </c>
      <c r="AU285" s="37" t="s">
        <v>80</v>
      </c>
      <c r="AY285" s="6" t="s">
        <v>130</v>
      </c>
      <c r="BE285" s="57">
        <f>IF($N$285="základní",$J$285,0)</f>
        <v>0</v>
      </c>
      <c r="BF285" s="57">
        <f>IF($N$285="snížená",$J$285,0)</f>
        <v>0</v>
      </c>
      <c r="BG285" s="57">
        <f>IF($N$285="zákl. přenesená",$J$285,0)</f>
        <v>0</v>
      </c>
      <c r="BH285" s="57">
        <f>IF($N$285="sníž. přenesená",$J$285,0)</f>
        <v>0</v>
      </c>
      <c r="BI285" s="57">
        <f>IF($N$285="nulová",$J$285,0)</f>
        <v>0</v>
      </c>
      <c r="BJ285" s="37" t="s">
        <v>22</v>
      </c>
      <c r="BK285" s="57">
        <f>ROUND($I$285*$H$285,2)</f>
        <v>0</v>
      </c>
      <c r="BL285" s="37" t="s">
        <v>221</v>
      </c>
      <c r="BM285" s="37" t="s">
        <v>550</v>
      </c>
    </row>
    <row r="286" spans="1:47" s="6" customFormat="1" ht="25.15" customHeight="1">
      <c r="A286" s="186"/>
      <c r="B286" s="243"/>
      <c r="C286" s="186"/>
      <c r="D286" s="300" t="s">
        <v>139</v>
      </c>
      <c r="E286" s="186"/>
      <c r="F286" s="301" t="s">
        <v>551</v>
      </c>
      <c r="G286" s="186"/>
      <c r="H286" s="186"/>
      <c r="I286" s="314"/>
      <c r="J286" s="186"/>
      <c r="K286" s="186"/>
      <c r="L286" s="36"/>
      <c r="M286" s="58"/>
      <c r="T286" s="59"/>
      <c r="AT286" s="6" t="s">
        <v>139</v>
      </c>
      <c r="AU286" s="6" t="s">
        <v>80</v>
      </c>
    </row>
    <row r="287" spans="1:51" s="6" customFormat="1" ht="13.9" customHeight="1">
      <c r="A287" s="186"/>
      <c r="B287" s="302"/>
      <c r="C287" s="186"/>
      <c r="D287" s="303" t="s">
        <v>151</v>
      </c>
      <c r="E287" s="304"/>
      <c r="F287" s="305" t="s">
        <v>645</v>
      </c>
      <c r="G287" s="186"/>
      <c r="H287" s="306">
        <v>18.825</v>
      </c>
      <c r="I287" s="314"/>
      <c r="J287" s="186"/>
      <c r="K287" s="186"/>
      <c r="L287" s="60"/>
      <c r="M287" s="67"/>
      <c r="N287" s="68"/>
      <c r="O287" s="68"/>
      <c r="P287" s="68"/>
      <c r="Q287" s="68"/>
      <c r="R287" s="68"/>
      <c r="S287" s="68"/>
      <c r="T287" s="69"/>
      <c r="AT287" s="61" t="s">
        <v>151</v>
      </c>
      <c r="AU287" s="61" t="s">
        <v>80</v>
      </c>
      <c r="AV287" s="61" t="s">
        <v>80</v>
      </c>
      <c r="AW287" s="61" t="s">
        <v>98</v>
      </c>
      <c r="AX287" s="61" t="s">
        <v>72</v>
      </c>
      <c r="AY287" s="61" t="s">
        <v>130</v>
      </c>
    </row>
    <row r="288" spans="1:12" s="6" customFormat="1" ht="7.9" customHeight="1">
      <c r="A288" s="186"/>
      <c r="B288" s="262"/>
      <c r="C288" s="263"/>
      <c r="D288" s="263"/>
      <c r="E288" s="263"/>
      <c r="F288" s="263"/>
      <c r="G288" s="263"/>
      <c r="H288" s="263"/>
      <c r="I288" s="263"/>
      <c r="J288" s="263"/>
      <c r="K288" s="263"/>
      <c r="L288" s="36"/>
    </row>
    <row r="319" s="2" customFormat="1" ht="12.6" customHeight="1"/>
  </sheetData>
  <sheetProtection password="A6CF" sheet="1" objects="1" scenarios="1" selectLockedCells="1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4"/>
  <sheetViews>
    <sheetView showGridLines="0" workbookViewId="0" topLeftCell="A1">
      <pane ySplit="1" topLeftCell="A80" activePane="bottomLeft" state="frozen"/>
      <selection pane="bottomLeft" activeCell="I91" sqref="I9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9" customHeight="1">
      <c r="A1" s="5"/>
      <c r="B1" s="72"/>
      <c r="C1" s="72"/>
      <c r="D1" s="71" t="s">
        <v>1</v>
      </c>
      <c r="E1" s="72"/>
      <c r="F1" s="73" t="s">
        <v>743</v>
      </c>
      <c r="G1" s="161" t="s">
        <v>744</v>
      </c>
      <c r="H1" s="161"/>
      <c r="I1" s="72"/>
      <c r="J1" s="73" t="s">
        <v>745</v>
      </c>
      <c r="K1" s="71" t="s">
        <v>90</v>
      </c>
      <c r="L1" s="73" t="s">
        <v>746</v>
      </c>
      <c r="M1" s="73"/>
      <c r="N1" s="73"/>
      <c r="O1" s="73"/>
      <c r="P1" s="73"/>
      <c r="Q1" s="73"/>
      <c r="R1" s="73"/>
      <c r="S1" s="73"/>
      <c r="T1" s="73"/>
      <c r="U1" s="70"/>
      <c r="V1" s="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6" s="2" customFormat="1" ht="37.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0" t="s">
        <v>6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2" t="s">
        <v>86</v>
      </c>
    </row>
    <row r="3" spans="1:46" s="2" customFormat="1" ht="7.9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/>
      <c r="AT3" s="2" t="s">
        <v>80</v>
      </c>
    </row>
    <row r="4" spans="1:46" s="2" customFormat="1" ht="37.9" customHeight="1">
      <c r="A4" s="170"/>
      <c r="B4" s="174"/>
      <c r="C4" s="170"/>
      <c r="D4" s="175" t="s">
        <v>91</v>
      </c>
      <c r="E4" s="170"/>
      <c r="F4" s="170"/>
      <c r="G4" s="170"/>
      <c r="H4" s="170"/>
      <c r="I4" s="170"/>
      <c r="J4" s="170"/>
      <c r="K4" s="176"/>
      <c r="M4" s="7" t="s">
        <v>11</v>
      </c>
      <c r="AT4" s="2" t="s">
        <v>4</v>
      </c>
    </row>
    <row r="5" spans="1:11" s="2" customFormat="1" ht="7.9" customHeight="1">
      <c r="A5" s="170"/>
      <c r="B5" s="174"/>
      <c r="C5" s="170"/>
      <c r="D5" s="170"/>
      <c r="E5" s="170"/>
      <c r="F5" s="170"/>
      <c r="G5" s="170"/>
      <c r="H5" s="170"/>
      <c r="I5" s="170"/>
      <c r="J5" s="170"/>
      <c r="K5" s="176"/>
    </row>
    <row r="6" spans="1:11" s="2" customFormat="1" ht="13.9" customHeight="1">
      <c r="A6" s="170"/>
      <c r="B6" s="174"/>
      <c r="C6" s="170"/>
      <c r="D6" s="182" t="s">
        <v>17</v>
      </c>
      <c r="E6" s="170"/>
      <c r="F6" s="170"/>
      <c r="G6" s="170"/>
      <c r="H6" s="170"/>
      <c r="I6" s="170"/>
      <c r="J6" s="170"/>
      <c r="K6" s="176"/>
    </row>
    <row r="7" spans="1:11" s="2" customFormat="1" ht="13.9" customHeight="1">
      <c r="A7" s="170"/>
      <c r="B7" s="174"/>
      <c r="C7" s="170"/>
      <c r="D7" s="170"/>
      <c r="E7" s="242" t="str">
        <f>'Rekapitulace stavby'!$K$6</f>
        <v>Vodní nádrže Na cvičáku</v>
      </c>
      <c r="F7" s="179"/>
      <c r="G7" s="179"/>
      <c r="H7" s="179"/>
      <c r="I7" s="170"/>
      <c r="J7" s="170"/>
      <c r="K7" s="176"/>
    </row>
    <row r="8" spans="1:11" s="6" customFormat="1" ht="13.9" customHeight="1">
      <c r="A8" s="186"/>
      <c r="B8" s="243"/>
      <c r="C8" s="186"/>
      <c r="D8" s="182" t="s">
        <v>92</v>
      </c>
      <c r="E8" s="186"/>
      <c r="F8" s="186"/>
      <c r="G8" s="186"/>
      <c r="H8" s="186"/>
      <c r="I8" s="186"/>
      <c r="J8" s="186"/>
      <c r="K8" s="244"/>
    </row>
    <row r="9" spans="1:11" s="6" customFormat="1" ht="37.9" customHeight="1">
      <c r="A9" s="186"/>
      <c r="B9" s="243"/>
      <c r="C9" s="186"/>
      <c r="D9" s="186"/>
      <c r="E9" s="218" t="s">
        <v>646</v>
      </c>
      <c r="F9" s="194"/>
      <c r="G9" s="194"/>
      <c r="H9" s="194"/>
      <c r="I9" s="186"/>
      <c r="J9" s="186"/>
      <c r="K9" s="244"/>
    </row>
    <row r="10" spans="1:11" s="6" customFormat="1" ht="12.6" customHeight="1">
      <c r="A10" s="186"/>
      <c r="B10" s="243"/>
      <c r="C10" s="186"/>
      <c r="D10" s="186"/>
      <c r="E10" s="186"/>
      <c r="F10" s="186"/>
      <c r="G10" s="186"/>
      <c r="H10" s="186"/>
      <c r="I10" s="186"/>
      <c r="J10" s="186"/>
      <c r="K10" s="244"/>
    </row>
    <row r="11" spans="1:11" s="6" customFormat="1" ht="15" customHeight="1">
      <c r="A11" s="186"/>
      <c r="B11" s="243"/>
      <c r="C11" s="186"/>
      <c r="D11" s="182" t="s">
        <v>20</v>
      </c>
      <c r="E11" s="186"/>
      <c r="F11" s="183"/>
      <c r="G11" s="186"/>
      <c r="H11" s="186"/>
      <c r="I11" s="182" t="s">
        <v>21</v>
      </c>
      <c r="J11" s="183"/>
      <c r="K11" s="244"/>
    </row>
    <row r="12" spans="1:11" s="6" customFormat="1" ht="15" customHeight="1">
      <c r="A12" s="186"/>
      <c r="B12" s="243"/>
      <c r="C12" s="186"/>
      <c r="D12" s="182" t="s">
        <v>23</v>
      </c>
      <c r="E12" s="186"/>
      <c r="F12" s="183" t="s">
        <v>24</v>
      </c>
      <c r="G12" s="186"/>
      <c r="H12" s="186"/>
      <c r="I12" s="182" t="s">
        <v>25</v>
      </c>
      <c r="J12" s="245">
        <f>'Rekapitulace stavby'!$AN$8</f>
        <v>42480</v>
      </c>
      <c r="K12" s="244"/>
    </row>
    <row r="13" spans="1:11" s="6" customFormat="1" ht="11.45" customHeight="1">
      <c r="A13" s="186"/>
      <c r="B13" s="243"/>
      <c r="C13" s="186"/>
      <c r="D13" s="186"/>
      <c r="E13" s="186"/>
      <c r="F13" s="186"/>
      <c r="G13" s="186"/>
      <c r="H13" s="186"/>
      <c r="I13" s="186"/>
      <c r="J13" s="186"/>
      <c r="K13" s="244"/>
    </row>
    <row r="14" spans="1:11" s="6" customFormat="1" ht="15" customHeight="1">
      <c r="A14" s="186"/>
      <c r="B14" s="243"/>
      <c r="C14" s="186"/>
      <c r="D14" s="182" t="s">
        <v>28</v>
      </c>
      <c r="E14" s="186"/>
      <c r="F14" s="186"/>
      <c r="G14" s="186"/>
      <c r="H14" s="186"/>
      <c r="I14" s="182" t="s">
        <v>29</v>
      </c>
      <c r="J14" s="183"/>
      <c r="K14" s="244"/>
    </row>
    <row r="15" spans="1:11" s="6" customFormat="1" ht="18.6" customHeight="1">
      <c r="A15" s="186"/>
      <c r="B15" s="243"/>
      <c r="C15" s="186"/>
      <c r="D15" s="186"/>
      <c r="E15" s="183" t="s">
        <v>30</v>
      </c>
      <c r="F15" s="186"/>
      <c r="G15" s="186"/>
      <c r="H15" s="186"/>
      <c r="I15" s="182" t="s">
        <v>31</v>
      </c>
      <c r="J15" s="183"/>
      <c r="K15" s="244"/>
    </row>
    <row r="16" spans="1:11" s="6" customFormat="1" ht="7.9" customHeight="1">
      <c r="A16" s="186"/>
      <c r="B16" s="243"/>
      <c r="C16" s="186"/>
      <c r="D16" s="186"/>
      <c r="E16" s="186"/>
      <c r="F16" s="186"/>
      <c r="G16" s="186"/>
      <c r="H16" s="186"/>
      <c r="I16" s="186"/>
      <c r="J16" s="186"/>
      <c r="K16" s="244"/>
    </row>
    <row r="17" spans="1:11" s="6" customFormat="1" ht="15" customHeight="1">
      <c r="A17" s="186"/>
      <c r="B17" s="243"/>
      <c r="C17" s="186"/>
      <c r="D17" s="182" t="s">
        <v>32</v>
      </c>
      <c r="E17" s="186"/>
      <c r="F17" s="186"/>
      <c r="G17" s="186"/>
      <c r="H17" s="186"/>
      <c r="I17" s="182" t="s">
        <v>29</v>
      </c>
      <c r="J17" s="183" t="str">
        <f>IF('Rekapitulace stavby'!$AN$13="Vyplň údaj","",IF('Rekapitulace stavby'!$AN$13="","",'Rekapitulace stavby'!$AN$13))</f>
        <v/>
      </c>
      <c r="K17" s="244"/>
    </row>
    <row r="18" spans="1:11" s="6" customFormat="1" ht="18.6" customHeight="1">
      <c r="A18" s="186"/>
      <c r="B18" s="243"/>
      <c r="C18" s="186"/>
      <c r="D18" s="186"/>
      <c r="E18" s="183" t="str">
        <f>IF('Rekapitulace stavby'!$E$14="Vyplň údaj","",IF('Rekapitulace stavby'!$E$14="","",'Rekapitulace stavby'!$E$14))</f>
        <v/>
      </c>
      <c r="F18" s="186"/>
      <c r="G18" s="186"/>
      <c r="H18" s="186"/>
      <c r="I18" s="182" t="s">
        <v>31</v>
      </c>
      <c r="J18" s="183" t="str">
        <f>IF('Rekapitulace stavby'!$AN$14="Vyplň údaj","",IF('Rekapitulace stavby'!$AN$14="","",'Rekapitulace stavby'!$AN$14))</f>
        <v/>
      </c>
      <c r="K18" s="244"/>
    </row>
    <row r="19" spans="1:11" s="6" customFormat="1" ht="7.9" customHeight="1">
      <c r="A19" s="186"/>
      <c r="B19" s="243"/>
      <c r="C19" s="186"/>
      <c r="D19" s="186"/>
      <c r="E19" s="186"/>
      <c r="F19" s="186"/>
      <c r="G19" s="186"/>
      <c r="H19" s="186"/>
      <c r="I19" s="186"/>
      <c r="J19" s="186"/>
      <c r="K19" s="244"/>
    </row>
    <row r="20" spans="1:11" s="6" customFormat="1" ht="15" customHeight="1">
      <c r="A20" s="186"/>
      <c r="B20" s="243"/>
      <c r="C20" s="186"/>
      <c r="D20" s="182" t="s">
        <v>34</v>
      </c>
      <c r="E20" s="186"/>
      <c r="F20" s="186"/>
      <c r="G20" s="186"/>
      <c r="H20" s="186"/>
      <c r="I20" s="182" t="s">
        <v>29</v>
      </c>
      <c r="J20" s="183"/>
      <c r="K20" s="244"/>
    </row>
    <row r="21" spans="1:11" s="6" customFormat="1" ht="18.6" customHeight="1">
      <c r="A21" s="186"/>
      <c r="B21" s="243"/>
      <c r="C21" s="186"/>
      <c r="D21" s="186"/>
      <c r="E21" s="183" t="s">
        <v>35</v>
      </c>
      <c r="F21" s="186"/>
      <c r="G21" s="186"/>
      <c r="H21" s="186"/>
      <c r="I21" s="182" t="s">
        <v>31</v>
      </c>
      <c r="J21" s="183"/>
      <c r="K21" s="244"/>
    </row>
    <row r="22" spans="1:11" s="6" customFormat="1" ht="7.9" customHeight="1">
      <c r="A22" s="186"/>
      <c r="B22" s="243"/>
      <c r="C22" s="186"/>
      <c r="D22" s="186"/>
      <c r="E22" s="186"/>
      <c r="F22" s="186"/>
      <c r="G22" s="186"/>
      <c r="H22" s="186"/>
      <c r="I22" s="186"/>
      <c r="J22" s="186"/>
      <c r="K22" s="244"/>
    </row>
    <row r="23" spans="1:11" s="6" customFormat="1" ht="15" customHeight="1">
      <c r="A23" s="186"/>
      <c r="B23" s="243"/>
      <c r="C23" s="186"/>
      <c r="D23" s="182" t="s">
        <v>37</v>
      </c>
      <c r="E23" s="186"/>
      <c r="F23" s="186"/>
      <c r="G23" s="186"/>
      <c r="H23" s="186"/>
      <c r="I23" s="186"/>
      <c r="J23" s="186"/>
      <c r="K23" s="244"/>
    </row>
    <row r="24" spans="1:11" s="37" customFormat="1" ht="13.9" customHeight="1">
      <c r="A24" s="246"/>
      <c r="B24" s="247"/>
      <c r="C24" s="246"/>
      <c r="D24" s="246"/>
      <c r="E24" s="184"/>
      <c r="F24" s="248"/>
      <c r="G24" s="248"/>
      <c r="H24" s="248"/>
      <c r="I24" s="246"/>
      <c r="J24" s="246"/>
      <c r="K24" s="249"/>
    </row>
    <row r="25" spans="1:11" s="6" customFormat="1" ht="7.9" customHeight="1">
      <c r="A25" s="186"/>
      <c r="B25" s="243"/>
      <c r="C25" s="186"/>
      <c r="D25" s="186"/>
      <c r="E25" s="186"/>
      <c r="F25" s="186"/>
      <c r="G25" s="186"/>
      <c r="H25" s="186"/>
      <c r="I25" s="186"/>
      <c r="J25" s="186"/>
      <c r="K25" s="244"/>
    </row>
    <row r="26" spans="1:11" s="6" customFormat="1" ht="7.9" customHeight="1">
      <c r="A26" s="186"/>
      <c r="B26" s="243"/>
      <c r="C26" s="186"/>
      <c r="D26" s="250"/>
      <c r="E26" s="250"/>
      <c r="F26" s="250"/>
      <c r="G26" s="250"/>
      <c r="H26" s="250"/>
      <c r="I26" s="250"/>
      <c r="J26" s="250"/>
      <c r="K26" s="251"/>
    </row>
    <row r="27" spans="1:11" s="6" customFormat="1" ht="26.45" customHeight="1">
      <c r="A27" s="186"/>
      <c r="B27" s="243"/>
      <c r="C27" s="186"/>
      <c r="D27" s="252" t="s">
        <v>38</v>
      </c>
      <c r="E27" s="186"/>
      <c r="F27" s="186"/>
      <c r="G27" s="186"/>
      <c r="H27" s="186"/>
      <c r="I27" s="186"/>
      <c r="J27" s="253">
        <f>ROUND($J$88,2)</f>
        <v>0</v>
      </c>
      <c r="K27" s="244"/>
    </row>
    <row r="28" spans="1:11" s="6" customFormat="1" ht="7.9" customHeight="1">
      <c r="A28" s="186"/>
      <c r="B28" s="243"/>
      <c r="C28" s="186"/>
      <c r="D28" s="250"/>
      <c r="E28" s="250"/>
      <c r="F28" s="250"/>
      <c r="G28" s="250"/>
      <c r="H28" s="250"/>
      <c r="I28" s="250"/>
      <c r="J28" s="250"/>
      <c r="K28" s="251"/>
    </row>
    <row r="29" spans="1:11" s="6" customFormat="1" ht="15" customHeight="1">
      <c r="A29" s="186"/>
      <c r="B29" s="243"/>
      <c r="C29" s="186"/>
      <c r="D29" s="186"/>
      <c r="E29" s="186"/>
      <c r="F29" s="254" t="s">
        <v>40</v>
      </c>
      <c r="G29" s="186"/>
      <c r="H29" s="186"/>
      <c r="I29" s="254" t="s">
        <v>39</v>
      </c>
      <c r="J29" s="254" t="s">
        <v>41</v>
      </c>
      <c r="K29" s="244"/>
    </row>
    <row r="30" spans="1:11" s="6" customFormat="1" ht="15" customHeight="1">
      <c r="A30" s="186"/>
      <c r="B30" s="243"/>
      <c r="C30" s="186"/>
      <c r="D30" s="196" t="s">
        <v>42</v>
      </c>
      <c r="E30" s="196" t="s">
        <v>43</v>
      </c>
      <c r="F30" s="255">
        <f>ROUND(SUM($BE$88:$BE$273),2)</f>
        <v>0</v>
      </c>
      <c r="G30" s="186"/>
      <c r="H30" s="186"/>
      <c r="I30" s="256">
        <v>0.21</v>
      </c>
      <c r="J30" s="255">
        <f>ROUND(SUM($BE$88:$BE$273)*$I$30,2)</f>
        <v>0</v>
      </c>
      <c r="K30" s="244"/>
    </row>
    <row r="31" spans="1:11" s="6" customFormat="1" ht="15" customHeight="1">
      <c r="A31" s="186"/>
      <c r="B31" s="243"/>
      <c r="C31" s="186"/>
      <c r="D31" s="186"/>
      <c r="E31" s="196" t="s">
        <v>44</v>
      </c>
      <c r="F31" s="255">
        <f>ROUND(SUM($BF$88:$BF$273),2)</f>
        <v>0</v>
      </c>
      <c r="G31" s="186"/>
      <c r="H31" s="186"/>
      <c r="I31" s="256">
        <v>0.15</v>
      </c>
      <c r="J31" s="255">
        <f>ROUND(SUM($BF$88:$BF$273)*$I$31,2)</f>
        <v>0</v>
      </c>
      <c r="K31" s="244"/>
    </row>
    <row r="32" spans="1:11" s="6" customFormat="1" ht="15" customHeight="1" hidden="1">
      <c r="A32" s="186"/>
      <c r="B32" s="243"/>
      <c r="C32" s="186"/>
      <c r="D32" s="186"/>
      <c r="E32" s="196" t="s">
        <v>45</v>
      </c>
      <c r="F32" s="255">
        <f>ROUND(SUM($BG$88:$BG$273),2)</f>
        <v>0</v>
      </c>
      <c r="G32" s="186"/>
      <c r="H32" s="186"/>
      <c r="I32" s="256">
        <v>0.21</v>
      </c>
      <c r="J32" s="255">
        <v>0</v>
      </c>
      <c r="K32" s="244"/>
    </row>
    <row r="33" spans="1:11" s="6" customFormat="1" ht="15" customHeight="1" hidden="1">
      <c r="A33" s="186"/>
      <c r="B33" s="243"/>
      <c r="C33" s="186"/>
      <c r="D33" s="186"/>
      <c r="E33" s="196" t="s">
        <v>46</v>
      </c>
      <c r="F33" s="255">
        <f>ROUND(SUM($BH$88:$BH$273),2)</f>
        <v>0</v>
      </c>
      <c r="G33" s="186"/>
      <c r="H33" s="186"/>
      <c r="I33" s="256">
        <v>0.15</v>
      </c>
      <c r="J33" s="255">
        <v>0</v>
      </c>
      <c r="K33" s="244"/>
    </row>
    <row r="34" spans="1:11" s="6" customFormat="1" ht="15" customHeight="1" hidden="1">
      <c r="A34" s="186"/>
      <c r="B34" s="243"/>
      <c r="C34" s="186"/>
      <c r="D34" s="186"/>
      <c r="E34" s="196" t="s">
        <v>47</v>
      </c>
      <c r="F34" s="255">
        <f>ROUND(SUM($BI$88:$BI$273),2)</f>
        <v>0</v>
      </c>
      <c r="G34" s="186"/>
      <c r="H34" s="186"/>
      <c r="I34" s="256">
        <v>0</v>
      </c>
      <c r="J34" s="255">
        <v>0</v>
      </c>
      <c r="K34" s="244"/>
    </row>
    <row r="35" spans="1:11" s="6" customFormat="1" ht="7.9" customHeight="1">
      <c r="A35" s="186"/>
      <c r="B35" s="243"/>
      <c r="C35" s="186"/>
      <c r="D35" s="186"/>
      <c r="E35" s="186"/>
      <c r="F35" s="186"/>
      <c r="G35" s="186"/>
      <c r="H35" s="186"/>
      <c r="I35" s="186"/>
      <c r="J35" s="186"/>
      <c r="K35" s="244"/>
    </row>
    <row r="36" spans="1:11" s="6" customFormat="1" ht="26.45" customHeight="1">
      <c r="A36" s="186"/>
      <c r="B36" s="243"/>
      <c r="C36" s="257"/>
      <c r="D36" s="202" t="s">
        <v>48</v>
      </c>
      <c r="E36" s="258"/>
      <c r="F36" s="258"/>
      <c r="G36" s="259" t="s">
        <v>49</v>
      </c>
      <c r="H36" s="204" t="s">
        <v>50</v>
      </c>
      <c r="I36" s="258"/>
      <c r="J36" s="260">
        <f>ROUND(SUM($J$27:$J$34),2)</f>
        <v>0</v>
      </c>
      <c r="K36" s="261"/>
    </row>
    <row r="37" spans="1:11" s="6" customFormat="1" ht="15" customHeight="1">
      <c r="A37" s="186"/>
      <c r="B37" s="262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ht="12.6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2.6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2.6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s="6" customFormat="1" ht="7.9" customHeight="1">
      <c r="A41" s="186"/>
      <c r="B41" s="265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s="6" customFormat="1" ht="37.9" customHeight="1">
      <c r="A42" s="186"/>
      <c r="B42" s="243"/>
      <c r="C42" s="175" t="s">
        <v>94</v>
      </c>
      <c r="D42" s="186"/>
      <c r="E42" s="186"/>
      <c r="F42" s="186"/>
      <c r="G42" s="186"/>
      <c r="H42" s="186"/>
      <c r="I42" s="186"/>
      <c r="J42" s="186"/>
      <c r="K42" s="244"/>
    </row>
    <row r="43" spans="1:11" s="6" customFormat="1" ht="7.9" customHeight="1">
      <c r="A43" s="186"/>
      <c r="B43" s="243"/>
      <c r="C43" s="186"/>
      <c r="D43" s="186"/>
      <c r="E43" s="186"/>
      <c r="F43" s="186"/>
      <c r="G43" s="186"/>
      <c r="H43" s="186"/>
      <c r="I43" s="186"/>
      <c r="J43" s="186"/>
      <c r="K43" s="244"/>
    </row>
    <row r="44" spans="1:11" s="6" customFormat="1" ht="15" customHeight="1">
      <c r="A44" s="186"/>
      <c r="B44" s="243"/>
      <c r="C44" s="182" t="s">
        <v>17</v>
      </c>
      <c r="D44" s="186"/>
      <c r="E44" s="186"/>
      <c r="F44" s="186"/>
      <c r="G44" s="186"/>
      <c r="H44" s="186"/>
      <c r="I44" s="186"/>
      <c r="J44" s="186"/>
      <c r="K44" s="244"/>
    </row>
    <row r="45" spans="1:11" s="6" customFormat="1" ht="14.45" customHeight="1">
      <c r="A45" s="186"/>
      <c r="B45" s="243"/>
      <c r="C45" s="186"/>
      <c r="D45" s="186"/>
      <c r="E45" s="242" t="str">
        <f>$E$7</f>
        <v>Vodní nádrže Na cvičáku</v>
      </c>
      <c r="F45" s="194"/>
      <c r="G45" s="194"/>
      <c r="H45" s="194"/>
      <c r="I45" s="186"/>
      <c r="J45" s="186"/>
      <c r="K45" s="244"/>
    </row>
    <row r="46" spans="1:11" s="6" customFormat="1" ht="15" customHeight="1">
      <c r="A46" s="186"/>
      <c r="B46" s="243"/>
      <c r="C46" s="182" t="s">
        <v>92</v>
      </c>
      <c r="D46" s="186"/>
      <c r="E46" s="186"/>
      <c r="F46" s="186"/>
      <c r="G46" s="186"/>
      <c r="H46" s="186"/>
      <c r="I46" s="186"/>
      <c r="J46" s="186"/>
      <c r="K46" s="244"/>
    </row>
    <row r="47" spans="1:11" s="6" customFormat="1" ht="18" customHeight="1">
      <c r="A47" s="186"/>
      <c r="B47" s="243"/>
      <c r="C47" s="186"/>
      <c r="D47" s="186"/>
      <c r="E47" s="218" t="str">
        <f>$E$9</f>
        <v>SO 03 - VN 2</v>
      </c>
      <c r="F47" s="194"/>
      <c r="G47" s="194"/>
      <c r="H47" s="194"/>
      <c r="I47" s="186"/>
      <c r="J47" s="186"/>
      <c r="K47" s="244"/>
    </row>
    <row r="48" spans="1:11" s="6" customFormat="1" ht="7.9" customHeight="1">
      <c r="A48" s="186"/>
      <c r="B48" s="243"/>
      <c r="C48" s="186"/>
      <c r="D48" s="186"/>
      <c r="E48" s="186"/>
      <c r="F48" s="186"/>
      <c r="G48" s="186"/>
      <c r="H48" s="186"/>
      <c r="I48" s="186"/>
      <c r="J48" s="186"/>
      <c r="K48" s="244"/>
    </row>
    <row r="49" spans="1:11" s="6" customFormat="1" ht="18.6" customHeight="1">
      <c r="A49" s="186"/>
      <c r="B49" s="243"/>
      <c r="C49" s="182" t="s">
        <v>23</v>
      </c>
      <c r="D49" s="186"/>
      <c r="E49" s="186"/>
      <c r="F49" s="183" t="str">
        <f>$F$12</f>
        <v>Domažlice</v>
      </c>
      <c r="G49" s="186"/>
      <c r="H49" s="186"/>
      <c r="I49" s="182" t="s">
        <v>25</v>
      </c>
      <c r="J49" s="245">
        <f>IF($J$12="","",$J$12)</f>
        <v>42480</v>
      </c>
      <c r="K49" s="244"/>
    </row>
    <row r="50" spans="1:11" s="6" customFormat="1" ht="7.9" customHeight="1">
      <c r="A50" s="186"/>
      <c r="B50" s="243"/>
      <c r="C50" s="186"/>
      <c r="D50" s="186"/>
      <c r="E50" s="186"/>
      <c r="F50" s="186"/>
      <c r="G50" s="186"/>
      <c r="H50" s="186"/>
      <c r="I50" s="186"/>
      <c r="J50" s="186"/>
      <c r="K50" s="244"/>
    </row>
    <row r="51" spans="1:11" s="6" customFormat="1" ht="13.9" customHeight="1">
      <c r="A51" s="186"/>
      <c r="B51" s="243"/>
      <c r="C51" s="182" t="s">
        <v>28</v>
      </c>
      <c r="D51" s="186"/>
      <c r="E51" s="186"/>
      <c r="F51" s="183" t="str">
        <f>$E$15</f>
        <v>Město Domažlice</v>
      </c>
      <c r="G51" s="186"/>
      <c r="H51" s="186"/>
      <c r="I51" s="182" t="s">
        <v>34</v>
      </c>
      <c r="J51" s="183" t="str">
        <f>$E$21</f>
        <v>Ing.Antonín Kavan</v>
      </c>
      <c r="K51" s="244"/>
    </row>
    <row r="52" spans="1:11" s="6" customFormat="1" ht="15" customHeight="1">
      <c r="A52" s="186"/>
      <c r="B52" s="243"/>
      <c r="C52" s="182" t="s">
        <v>32</v>
      </c>
      <c r="D52" s="186"/>
      <c r="E52" s="186"/>
      <c r="F52" s="183" t="str">
        <f>IF($E$18="","",$E$18)</f>
        <v/>
      </c>
      <c r="G52" s="186"/>
      <c r="H52" s="186"/>
      <c r="I52" s="186"/>
      <c r="J52" s="186"/>
      <c r="K52" s="244"/>
    </row>
    <row r="53" spans="1:11" s="6" customFormat="1" ht="11.45" customHeight="1">
      <c r="A53" s="186"/>
      <c r="B53" s="243"/>
      <c r="C53" s="186"/>
      <c r="D53" s="186"/>
      <c r="E53" s="186"/>
      <c r="F53" s="186"/>
      <c r="G53" s="186"/>
      <c r="H53" s="186"/>
      <c r="I53" s="186"/>
      <c r="J53" s="186"/>
      <c r="K53" s="244"/>
    </row>
    <row r="54" spans="1:11" s="6" customFormat="1" ht="30" customHeight="1">
      <c r="A54" s="186"/>
      <c r="B54" s="243"/>
      <c r="C54" s="268" t="s">
        <v>95</v>
      </c>
      <c r="D54" s="257"/>
      <c r="E54" s="257"/>
      <c r="F54" s="257"/>
      <c r="G54" s="257"/>
      <c r="H54" s="257"/>
      <c r="I54" s="257"/>
      <c r="J54" s="269" t="s">
        <v>96</v>
      </c>
      <c r="K54" s="270"/>
    </row>
    <row r="55" spans="1:11" s="6" customFormat="1" ht="11.45" customHeight="1">
      <c r="A55" s="186"/>
      <c r="B55" s="243"/>
      <c r="C55" s="186"/>
      <c r="D55" s="186"/>
      <c r="E55" s="186"/>
      <c r="F55" s="186"/>
      <c r="G55" s="186"/>
      <c r="H55" s="186"/>
      <c r="I55" s="186"/>
      <c r="J55" s="186"/>
      <c r="K55" s="244"/>
    </row>
    <row r="56" spans="1:47" s="6" customFormat="1" ht="30" customHeight="1">
      <c r="A56" s="186"/>
      <c r="B56" s="243"/>
      <c r="C56" s="225" t="s">
        <v>97</v>
      </c>
      <c r="D56" s="186"/>
      <c r="E56" s="186"/>
      <c r="F56" s="186"/>
      <c r="G56" s="186"/>
      <c r="H56" s="186"/>
      <c r="I56" s="186"/>
      <c r="J56" s="253">
        <f>ROUND($J$88,2)</f>
        <v>0</v>
      </c>
      <c r="K56" s="244"/>
      <c r="AU56" s="6" t="s">
        <v>98</v>
      </c>
    </row>
    <row r="57" spans="1:11" s="25" customFormat="1" ht="25.9" customHeight="1">
      <c r="A57" s="271"/>
      <c r="B57" s="272"/>
      <c r="C57" s="271"/>
      <c r="D57" s="273" t="s">
        <v>99</v>
      </c>
      <c r="E57" s="273"/>
      <c r="F57" s="273"/>
      <c r="G57" s="273"/>
      <c r="H57" s="273"/>
      <c r="I57" s="273"/>
      <c r="J57" s="274">
        <f>ROUND($J$89,2)</f>
        <v>0</v>
      </c>
      <c r="K57" s="275"/>
    </row>
    <row r="58" spans="1:11" s="39" customFormat="1" ht="20.45" customHeight="1">
      <c r="A58" s="276"/>
      <c r="B58" s="277"/>
      <c r="C58" s="276"/>
      <c r="D58" s="278" t="s">
        <v>100</v>
      </c>
      <c r="E58" s="278"/>
      <c r="F58" s="278"/>
      <c r="G58" s="278"/>
      <c r="H58" s="278"/>
      <c r="I58" s="278"/>
      <c r="J58" s="279">
        <f>ROUND($J$90,2)</f>
        <v>0</v>
      </c>
      <c r="K58" s="280"/>
    </row>
    <row r="59" spans="1:11" s="39" customFormat="1" ht="20.45" customHeight="1">
      <c r="A59" s="276"/>
      <c r="B59" s="277"/>
      <c r="C59" s="276"/>
      <c r="D59" s="278" t="s">
        <v>101</v>
      </c>
      <c r="E59" s="278"/>
      <c r="F59" s="278"/>
      <c r="G59" s="278"/>
      <c r="H59" s="278"/>
      <c r="I59" s="278"/>
      <c r="J59" s="279">
        <f>ROUND($J$132,2)</f>
        <v>0</v>
      </c>
      <c r="K59" s="280"/>
    </row>
    <row r="60" spans="1:11" s="39" customFormat="1" ht="20.45" customHeight="1">
      <c r="A60" s="276"/>
      <c r="B60" s="277"/>
      <c r="C60" s="276"/>
      <c r="D60" s="278" t="s">
        <v>102</v>
      </c>
      <c r="E60" s="278"/>
      <c r="F60" s="278"/>
      <c r="G60" s="278"/>
      <c r="H60" s="278"/>
      <c r="I60" s="278"/>
      <c r="J60" s="279">
        <f>ROUND($J$146,2)</f>
        <v>0</v>
      </c>
      <c r="K60" s="280"/>
    </row>
    <row r="61" spans="1:11" s="39" customFormat="1" ht="20.45" customHeight="1">
      <c r="A61" s="276"/>
      <c r="B61" s="277"/>
      <c r="C61" s="276"/>
      <c r="D61" s="278" t="s">
        <v>103</v>
      </c>
      <c r="E61" s="278"/>
      <c r="F61" s="278"/>
      <c r="G61" s="278"/>
      <c r="H61" s="278"/>
      <c r="I61" s="278"/>
      <c r="J61" s="279">
        <f>ROUND($J$177,2)</f>
        <v>0</v>
      </c>
      <c r="K61" s="280"/>
    </row>
    <row r="62" spans="1:11" s="39" customFormat="1" ht="20.45" customHeight="1">
      <c r="A62" s="276"/>
      <c r="B62" s="277"/>
      <c r="C62" s="276"/>
      <c r="D62" s="278" t="s">
        <v>105</v>
      </c>
      <c r="E62" s="278"/>
      <c r="F62" s="278"/>
      <c r="G62" s="278"/>
      <c r="H62" s="278"/>
      <c r="I62" s="278"/>
      <c r="J62" s="279">
        <f>ROUND($J$224,2)</f>
        <v>0</v>
      </c>
      <c r="K62" s="280"/>
    </row>
    <row r="63" spans="1:11" s="39" customFormat="1" ht="20.45" customHeight="1">
      <c r="A63" s="276"/>
      <c r="B63" s="277"/>
      <c r="C63" s="276"/>
      <c r="D63" s="278" t="s">
        <v>106</v>
      </c>
      <c r="E63" s="278"/>
      <c r="F63" s="278"/>
      <c r="G63" s="278"/>
      <c r="H63" s="278"/>
      <c r="I63" s="278"/>
      <c r="J63" s="279">
        <f>ROUND($J$230,2)</f>
        <v>0</v>
      </c>
      <c r="K63" s="280"/>
    </row>
    <row r="64" spans="1:11" s="39" customFormat="1" ht="20.45" customHeight="1">
      <c r="A64" s="276"/>
      <c r="B64" s="277"/>
      <c r="C64" s="276"/>
      <c r="D64" s="278" t="s">
        <v>108</v>
      </c>
      <c r="E64" s="278"/>
      <c r="F64" s="278"/>
      <c r="G64" s="278"/>
      <c r="H64" s="278"/>
      <c r="I64" s="278"/>
      <c r="J64" s="279">
        <f>ROUND($J$239,2)</f>
        <v>0</v>
      </c>
      <c r="K64" s="280"/>
    </row>
    <row r="65" spans="1:11" s="25" customFormat="1" ht="25.9" customHeight="1">
      <c r="A65" s="271"/>
      <c r="B65" s="272"/>
      <c r="C65" s="271"/>
      <c r="D65" s="273" t="s">
        <v>109</v>
      </c>
      <c r="E65" s="273"/>
      <c r="F65" s="273"/>
      <c r="G65" s="273"/>
      <c r="H65" s="273"/>
      <c r="I65" s="273"/>
      <c r="J65" s="274">
        <f>ROUND($J$242,2)</f>
        <v>0</v>
      </c>
      <c r="K65" s="275"/>
    </row>
    <row r="66" spans="1:11" s="39" customFormat="1" ht="20.45" customHeight="1">
      <c r="A66" s="276"/>
      <c r="B66" s="277"/>
      <c r="C66" s="276"/>
      <c r="D66" s="278" t="s">
        <v>110</v>
      </c>
      <c r="E66" s="278"/>
      <c r="F66" s="278"/>
      <c r="G66" s="278"/>
      <c r="H66" s="278"/>
      <c r="I66" s="278"/>
      <c r="J66" s="279">
        <f>ROUND($J$243,2)</f>
        <v>0</v>
      </c>
      <c r="K66" s="280"/>
    </row>
    <row r="67" spans="1:11" s="39" customFormat="1" ht="20.45" customHeight="1">
      <c r="A67" s="276"/>
      <c r="B67" s="277"/>
      <c r="C67" s="276"/>
      <c r="D67" s="278" t="s">
        <v>111</v>
      </c>
      <c r="E67" s="278"/>
      <c r="F67" s="278"/>
      <c r="G67" s="278"/>
      <c r="H67" s="278"/>
      <c r="I67" s="278"/>
      <c r="J67" s="279">
        <f>ROUND($J$255,2)</f>
        <v>0</v>
      </c>
      <c r="K67" s="280"/>
    </row>
    <row r="68" spans="1:11" s="39" customFormat="1" ht="20.45" customHeight="1">
      <c r="A68" s="276"/>
      <c r="B68" s="277"/>
      <c r="C68" s="276"/>
      <c r="D68" s="278" t="s">
        <v>112</v>
      </c>
      <c r="E68" s="278"/>
      <c r="F68" s="278"/>
      <c r="G68" s="278"/>
      <c r="H68" s="278"/>
      <c r="I68" s="278"/>
      <c r="J68" s="279">
        <f>ROUND($J$270,2)</f>
        <v>0</v>
      </c>
      <c r="K68" s="280"/>
    </row>
    <row r="69" spans="1:11" s="6" customFormat="1" ht="22.9" customHeight="1">
      <c r="A69" s="186"/>
      <c r="B69" s="243"/>
      <c r="C69" s="186"/>
      <c r="D69" s="186"/>
      <c r="E69" s="186"/>
      <c r="F69" s="186"/>
      <c r="G69" s="186"/>
      <c r="H69" s="186"/>
      <c r="I69" s="186"/>
      <c r="J69" s="186"/>
      <c r="K69" s="244"/>
    </row>
    <row r="70" spans="1:11" s="6" customFormat="1" ht="7.9" customHeight="1">
      <c r="A70" s="186"/>
      <c r="B70" s="262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1:11" ht="12.6" customHeight="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1:11" ht="12.6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ht="12.6" customHeight="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</row>
    <row r="74" spans="1:12" s="6" customFormat="1" ht="7.9" customHeight="1">
      <c r="A74" s="186"/>
      <c r="B74" s="265"/>
      <c r="C74" s="266"/>
      <c r="D74" s="266"/>
      <c r="E74" s="266"/>
      <c r="F74" s="266"/>
      <c r="G74" s="266"/>
      <c r="H74" s="266"/>
      <c r="I74" s="266"/>
      <c r="J74" s="266"/>
      <c r="K74" s="266"/>
      <c r="L74" s="36"/>
    </row>
    <row r="75" spans="1:12" s="6" customFormat="1" ht="37.9" customHeight="1">
      <c r="A75" s="186"/>
      <c r="B75" s="243"/>
      <c r="C75" s="175" t="s">
        <v>113</v>
      </c>
      <c r="D75" s="186"/>
      <c r="E75" s="186"/>
      <c r="F75" s="186"/>
      <c r="G75" s="186"/>
      <c r="H75" s="186"/>
      <c r="I75" s="186"/>
      <c r="J75" s="186"/>
      <c r="K75" s="186"/>
      <c r="L75" s="36"/>
    </row>
    <row r="76" spans="1:12" s="6" customFormat="1" ht="7.9" customHeight="1">
      <c r="A76" s="186"/>
      <c r="B76" s="243"/>
      <c r="C76" s="186"/>
      <c r="D76" s="186"/>
      <c r="E76" s="186"/>
      <c r="F76" s="186"/>
      <c r="G76" s="186"/>
      <c r="H76" s="186"/>
      <c r="I76" s="186"/>
      <c r="J76" s="186"/>
      <c r="K76" s="186"/>
      <c r="L76" s="36"/>
    </row>
    <row r="77" spans="1:12" s="6" customFormat="1" ht="15" customHeight="1">
      <c r="A77" s="186"/>
      <c r="B77" s="243"/>
      <c r="C77" s="182" t="s">
        <v>17</v>
      </c>
      <c r="D77" s="186"/>
      <c r="E77" s="186"/>
      <c r="F77" s="186"/>
      <c r="G77" s="186"/>
      <c r="H77" s="186"/>
      <c r="I77" s="186"/>
      <c r="J77" s="186"/>
      <c r="K77" s="186"/>
      <c r="L77" s="36"/>
    </row>
    <row r="78" spans="1:12" s="6" customFormat="1" ht="14.45" customHeight="1">
      <c r="A78" s="186"/>
      <c r="B78" s="243"/>
      <c r="C78" s="186"/>
      <c r="D78" s="186"/>
      <c r="E78" s="242" t="str">
        <f>$E$7</f>
        <v>Vodní nádrže Na cvičáku</v>
      </c>
      <c r="F78" s="194"/>
      <c r="G78" s="194"/>
      <c r="H78" s="194"/>
      <c r="I78" s="186"/>
      <c r="J78" s="186"/>
      <c r="K78" s="186"/>
      <c r="L78" s="36"/>
    </row>
    <row r="79" spans="1:12" s="6" customFormat="1" ht="15" customHeight="1">
      <c r="A79" s="186"/>
      <c r="B79" s="243"/>
      <c r="C79" s="182" t="s">
        <v>92</v>
      </c>
      <c r="D79" s="186"/>
      <c r="E79" s="186"/>
      <c r="F79" s="186"/>
      <c r="G79" s="186"/>
      <c r="H79" s="186"/>
      <c r="I79" s="186"/>
      <c r="J79" s="186"/>
      <c r="K79" s="186"/>
      <c r="L79" s="36"/>
    </row>
    <row r="80" spans="1:12" s="6" customFormat="1" ht="18" customHeight="1">
      <c r="A80" s="186"/>
      <c r="B80" s="243"/>
      <c r="C80" s="186"/>
      <c r="D80" s="186"/>
      <c r="E80" s="218" t="str">
        <f>$E$9</f>
        <v>SO 03 - VN 2</v>
      </c>
      <c r="F80" s="194"/>
      <c r="G80" s="194"/>
      <c r="H80" s="194"/>
      <c r="I80" s="186"/>
      <c r="J80" s="186"/>
      <c r="K80" s="186"/>
      <c r="L80" s="36"/>
    </row>
    <row r="81" spans="1:12" s="6" customFormat="1" ht="7.9" customHeight="1">
      <c r="A81" s="186"/>
      <c r="B81" s="243"/>
      <c r="C81" s="186"/>
      <c r="D81" s="186"/>
      <c r="E81" s="186"/>
      <c r="F81" s="186"/>
      <c r="G81" s="186"/>
      <c r="H81" s="186"/>
      <c r="I81" s="186"/>
      <c r="J81" s="186"/>
      <c r="K81" s="186"/>
      <c r="L81" s="36"/>
    </row>
    <row r="82" spans="1:12" s="6" customFormat="1" ht="18.6" customHeight="1">
      <c r="A82" s="186"/>
      <c r="B82" s="243"/>
      <c r="C82" s="182" t="s">
        <v>23</v>
      </c>
      <c r="D82" s="186"/>
      <c r="E82" s="186"/>
      <c r="F82" s="183" t="str">
        <f>$F$12</f>
        <v>Domažlice</v>
      </c>
      <c r="G82" s="186"/>
      <c r="H82" s="186"/>
      <c r="I82" s="182" t="s">
        <v>25</v>
      </c>
      <c r="J82" s="245">
        <f>IF($J$12="","",$J$12)</f>
        <v>42480</v>
      </c>
      <c r="K82" s="186"/>
      <c r="L82" s="36"/>
    </row>
    <row r="83" spans="1:12" s="6" customFormat="1" ht="7.9" customHeight="1">
      <c r="A83" s="186"/>
      <c r="B83" s="243"/>
      <c r="C83" s="186"/>
      <c r="D83" s="186"/>
      <c r="E83" s="186"/>
      <c r="F83" s="186"/>
      <c r="G83" s="186"/>
      <c r="H83" s="186"/>
      <c r="I83" s="186"/>
      <c r="J83" s="186"/>
      <c r="K83" s="186"/>
      <c r="L83" s="36"/>
    </row>
    <row r="84" spans="1:12" s="6" customFormat="1" ht="13.9" customHeight="1">
      <c r="A84" s="186"/>
      <c r="B84" s="243"/>
      <c r="C84" s="182" t="s">
        <v>28</v>
      </c>
      <c r="D84" s="186"/>
      <c r="E84" s="186"/>
      <c r="F84" s="183" t="str">
        <f>$E$15</f>
        <v>Město Domažlice</v>
      </c>
      <c r="G84" s="186"/>
      <c r="H84" s="186"/>
      <c r="I84" s="182" t="s">
        <v>34</v>
      </c>
      <c r="J84" s="183" t="str">
        <f>$E$21</f>
        <v>Ing.Antonín Kavan</v>
      </c>
      <c r="K84" s="186"/>
      <c r="L84" s="36"/>
    </row>
    <row r="85" spans="1:12" s="6" customFormat="1" ht="15" customHeight="1">
      <c r="A85" s="186"/>
      <c r="B85" s="243"/>
      <c r="C85" s="182" t="s">
        <v>32</v>
      </c>
      <c r="D85" s="186"/>
      <c r="E85" s="186"/>
      <c r="F85" s="183" t="str">
        <f>IF($E$18="","",$E$18)</f>
        <v/>
      </c>
      <c r="G85" s="186"/>
      <c r="H85" s="186"/>
      <c r="I85" s="186"/>
      <c r="J85" s="186"/>
      <c r="K85" s="186"/>
      <c r="L85" s="36"/>
    </row>
    <row r="86" spans="1:12" s="6" customFormat="1" ht="11.45" customHeight="1">
      <c r="A86" s="186"/>
      <c r="B86" s="243"/>
      <c r="C86" s="186"/>
      <c r="D86" s="186"/>
      <c r="E86" s="186"/>
      <c r="F86" s="186"/>
      <c r="G86" s="186"/>
      <c r="H86" s="186"/>
      <c r="I86" s="186"/>
      <c r="J86" s="186"/>
      <c r="K86" s="186"/>
      <c r="L86" s="36"/>
    </row>
    <row r="87" spans="1:20" s="40" customFormat="1" ht="30" customHeight="1">
      <c r="A87" s="281"/>
      <c r="B87" s="282"/>
      <c r="C87" s="283" t="s">
        <v>114</v>
      </c>
      <c r="D87" s="284" t="s">
        <v>57</v>
      </c>
      <c r="E87" s="284" t="s">
        <v>53</v>
      </c>
      <c r="F87" s="284" t="s">
        <v>115</v>
      </c>
      <c r="G87" s="284" t="s">
        <v>116</v>
      </c>
      <c r="H87" s="284" t="s">
        <v>117</v>
      </c>
      <c r="I87" s="284" t="s">
        <v>118</v>
      </c>
      <c r="J87" s="284" t="s">
        <v>119</v>
      </c>
      <c r="K87" s="285" t="s">
        <v>120</v>
      </c>
      <c r="L87" s="41"/>
      <c r="M87" s="17" t="s">
        <v>121</v>
      </c>
      <c r="N87" s="18" t="s">
        <v>42</v>
      </c>
      <c r="O87" s="18" t="s">
        <v>122</v>
      </c>
      <c r="P87" s="18" t="s">
        <v>123</v>
      </c>
      <c r="Q87" s="18" t="s">
        <v>124</v>
      </c>
      <c r="R87" s="18" t="s">
        <v>125</v>
      </c>
      <c r="S87" s="18" t="s">
        <v>126</v>
      </c>
      <c r="T87" s="19" t="s">
        <v>127</v>
      </c>
    </row>
    <row r="88" spans="1:63" s="6" customFormat="1" ht="30" customHeight="1">
      <c r="A88" s="186"/>
      <c r="B88" s="243"/>
      <c r="C88" s="225" t="s">
        <v>97</v>
      </c>
      <c r="D88" s="186"/>
      <c r="E88" s="186"/>
      <c r="F88" s="186"/>
      <c r="G88" s="186"/>
      <c r="H88" s="186"/>
      <c r="I88" s="186"/>
      <c r="J88" s="286">
        <f>$BK$88</f>
        <v>0</v>
      </c>
      <c r="K88" s="186"/>
      <c r="L88" s="36"/>
      <c r="M88" s="42"/>
      <c r="N88" s="38"/>
      <c r="O88" s="38"/>
      <c r="P88" s="43">
        <f>$P$89+$P$242</f>
        <v>0</v>
      </c>
      <c r="Q88" s="38"/>
      <c r="R88" s="43">
        <f>$R$89+$R$242</f>
        <v>12.1621701</v>
      </c>
      <c r="S88" s="38"/>
      <c r="T88" s="44">
        <f>$T$89+$T$242</f>
        <v>0</v>
      </c>
      <c r="AT88" s="6" t="s">
        <v>71</v>
      </c>
      <c r="AU88" s="6" t="s">
        <v>98</v>
      </c>
      <c r="BK88" s="45">
        <f>$BK$89+$BK$242</f>
        <v>0</v>
      </c>
    </row>
    <row r="89" spans="1:63" s="46" customFormat="1" ht="38.45" customHeight="1">
      <c r="A89" s="287"/>
      <c r="B89" s="288"/>
      <c r="C89" s="287"/>
      <c r="D89" s="289" t="s">
        <v>71</v>
      </c>
      <c r="E89" s="290" t="s">
        <v>128</v>
      </c>
      <c r="F89" s="290" t="s">
        <v>129</v>
      </c>
      <c r="G89" s="287"/>
      <c r="H89" s="287"/>
      <c r="I89" s="287"/>
      <c r="J89" s="291">
        <f>$BK$89</f>
        <v>0</v>
      </c>
      <c r="K89" s="287"/>
      <c r="L89" s="47"/>
      <c r="M89" s="49"/>
      <c r="P89" s="50">
        <f>$P$90+$P$132+$P$146+$P$177+$P$224+$P$230+$P$239</f>
        <v>0</v>
      </c>
      <c r="R89" s="50">
        <f>$R$90+$R$132+$R$146+$R$177+$R$224+$R$230+$R$239</f>
        <v>11.541271850000001</v>
      </c>
      <c r="T89" s="51">
        <f>$T$90+$T$132+$T$146+$T$177+$T$224+$T$230+$T$239</f>
        <v>0</v>
      </c>
      <c r="AR89" s="48" t="s">
        <v>22</v>
      </c>
      <c r="AT89" s="48" t="s">
        <v>71</v>
      </c>
      <c r="AU89" s="48" t="s">
        <v>72</v>
      </c>
      <c r="AY89" s="48" t="s">
        <v>130</v>
      </c>
      <c r="BK89" s="52">
        <f>$BK$90+$BK$132+$BK$146+$BK$177+$BK$224+$BK$230+$BK$239</f>
        <v>0</v>
      </c>
    </row>
    <row r="90" spans="1:63" s="46" customFormat="1" ht="20.45" customHeight="1">
      <c r="A90" s="287"/>
      <c r="B90" s="288"/>
      <c r="C90" s="287"/>
      <c r="D90" s="289" t="s">
        <v>71</v>
      </c>
      <c r="E90" s="292" t="s">
        <v>22</v>
      </c>
      <c r="F90" s="292" t="s">
        <v>131</v>
      </c>
      <c r="G90" s="287"/>
      <c r="H90" s="287"/>
      <c r="I90" s="287"/>
      <c r="J90" s="293">
        <f>$BK$90</f>
        <v>0</v>
      </c>
      <c r="K90" s="287"/>
      <c r="L90" s="47"/>
      <c r="M90" s="49"/>
      <c r="P90" s="50">
        <f>SUM($P$91:$P$131)</f>
        <v>0</v>
      </c>
      <c r="R90" s="50">
        <f>SUM($R$91:$R$131)</f>
        <v>0.00927</v>
      </c>
      <c r="T90" s="51">
        <f>SUM($T$91:$T$131)</f>
        <v>0</v>
      </c>
      <c r="AR90" s="48" t="s">
        <v>22</v>
      </c>
      <c r="AT90" s="48" t="s">
        <v>71</v>
      </c>
      <c r="AU90" s="48" t="s">
        <v>22</v>
      </c>
      <c r="AY90" s="48" t="s">
        <v>130</v>
      </c>
      <c r="BK90" s="52">
        <f>SUM($BK$91:$BK$131)</f>
        <v>0</v>
      </c>
    </row>
    <row r="91" spans="1:65" s="6" customFormat="1" ht="24" customHeight="1">
      <c r="A91" s="186"/>
      <c r="B91" s="243"/>
      <c r="C91" s="294" t="s">
        <v>22</v>
      </c>
      <c r="D91" s="294" t="s">
        <v>132</v>
      </c>
      <c r="E91" s="295" t="s">
        <v>153</v>
      </c>
      <c r="F91" s="296" t="s">
        <v>154</v>
      </c>
      <c r="G91" s="297" t="s">
        <v>155</v>
      </c>
      <c r="H91" s="298">
        <v>1</v>
      </c>
      <c r="I91" s="313"/>
      <c r="J91" s="299">
        <f>ROUND($I$91*$H$91,2)</f>
        <v>0</v>
      </c>
      <c r="K91" s="296"/>
      <c r="L91" s="36"/>
      <c r="M91" s="53"/>
      <c r="N91" s="54" t="s">
        <v>43</v>
      </c>
      <c r="Q91" s="55">
        <v>0</v>
      </c>
      <c r="R91" s="55">
        <f>$Q$91*$H$91</f>
        <v>0</v>
      </c>
      <c r="S91" s="55">
        <v>0</v>
      </c>
      <c r="T91" s="56">
        <f>$S$91*$H$91</f>
        <v>0</v>
      </c>
      <c r="AR91" s="37" t="s">
        <v>137</v>
      </c>
      <c r="AT91" s="37" t="s">
        <v>132</v>
      </c>
      <c r="AU91" s="37" t="s">
        <v>80</v>
      </c>
      <c r="AY91" s="6" t="s">
        <v>130</v>
      </c>
      <c r="BE91" s="57">
        <f>IF($N$91="základní",$J$91,0)</f>
        <v>0</v>
      </c>
      <c r="BF91" s="57">
        <f>IF($N$91="snížená",$J$91,0)</f>
        <v>0</v>
      </c>
      <c r="BG91" s="57">
        <f>IF($N$91="zákl. přenesená",$J$91,0)</f>
        <v>0</v>
      </c>
      <c r="BH91" s="57">
        <f>IF($N$91="sníž. přenesená",$J$91,0)</f>
        <v>0</v>
      </c>
      <c r="BI91" s="57">
        <f>IF($N$91="nulová",$J$91,0)</f>
        <v>0</v>
      </c>
      <c r="BJ91" s="37" t="s">
        <v>22</v>
      </c>
      <c r="BK91" s="57">
        <f>ROUND($I$91*$H$91,2)</f>
        <v>0</v>
      </c>
      <c r="BL91" s="37" t="s">
        <v>137</v>
      </c>
      <c r="BM91" s="37" t="s">
        <v>647</v>
      </c>
    </row>
    <row r="92" spans="1:47" s="6" customFormat="1" ht="14.45" customHeight="1">
      <c r="A92" s="186"/>
      <c r="B92" s="243"/>
      <c r="C92" s="186"/>
      <c r="D92" s="300" t="s">
        <v>139</v>
      </c>
      <c r="E92" s="186"/>
      <c r="F92" s="301" t="s">
        <v>157</v>
      </c>
      <c r="G92" s="186"/>
      <c r="H92" s="186"/>
      <c r="I92" s="314"/>
      <c r="J92" s="186"/>
      <c r="K92" s="186"/>
      <c r="L92" s="36"/>
      <c r="M92" s="58"/>
      <c r="T92" s="59"/>
      <c r="AT92" s="6" t="s">
        <v>139</v>
      </c>
      <c r="AU92" s="6" t="s">
        <v>80</v>
      </c>
    </row>
    <row r="93" spans="1:65" s="6" customFormat="1" ht="13.9" customHeight="1">
      <c r="A93" s="186"/>
      <c r="B93" s="243"/>
      <c r="C93" s="294" t="s">
        <v>80</v>
      </c>
      <c r="D93" s="294" t="s">
        <v>132</v>
      </c>
      <c r="E93" s="295" t="s">
        <v>146</v>
      </c>
      <c r="F93" s="296" t="s">
        <v>147</v>
      </c>
      <c r="G93" s="297" t="s">
        <v>148</v>
      </c>
      <c r="H93" s="298">
        <v>743</v>
      </c>
      <c r="I93" s="313"/>
      <c r="J93" s="299">
        <f>ROUND($I$93*$H$93,2)</f>
        <v>0</v>
      </c>
      <c r="K93" s="296" t="s">
        <v>136</v>
      </c>
      <c r="L93" s="36"/>
      <c r="M93" s="53"/>
      <c r="N93" s="54" t="s">
        <v>43</v>
      </c>
      <c r="Q93" s="55">
        <v>0</v>
      </c>
      <c r="R93" s="55">
        <f>$Q$93*$H$93</f>
        <v>0</v>
      </c>
      <c r="S93" s="55">
        <v>0</v>
      </c>
      <c r="T93" s="56">
        <f>$S$93*$H$93</f>
        <v>0</v>
      </c>
      <c r="AR93" s="37" t="s">
        <v>137</v>
      </c>
      <c r="AT93" s="37" t="s">
        <v>132</v>
      </c>
      <c r="AU93" s="37" t="s">
        <v>80</v>
      </c>
      <c r="AY93" s="6" t="s">
        <v>130</v>
      </c>
      <c r="BE93" s="57">
        <f>IF($N$93="základní",$J$93,0)</f>
        <v>0</v>
      </c>
      <c r="BF93" s="57">
        <f>IF($N$93="snížená",$J$93,0)</f>
        <v>0</v>
      </c>
      <c r="BG93" s="57">
        <f>IF($N$93="zákl. přenesená",$J$93,0)</f>
        <v>0</v>
      </c>
      <c r="BH93" s="57">
        <f>IF($N$93="sníž. přenesená",$J$93,0)</f>
        <v>0</v>
      </c>
      <c r="BI93" s="57">
        <f>IF($N$93="nulová",$J$93,0)</f>
        <v>0</v>
      </c>
      <c r="BJ93" s="37" t="s">
        <v>22</v>
      </c>
      <c r="BK93" s="57">
        <f>ROUND($I$93*$H$93,2)</f>
        <v>0</v>
      </c>
      <c r="BL93" s="37" t="s">
        <v>137</v>
      </c>
      <c r="BM93" s="37" t="s">
        <v>648</v>
      </c>
    </row>
    <row r="94" spans="1:47" s="6" customFormat="1" ht="25.15" customHeight="1">
      <c r="A94" s="186"/>
      <c r="B94" s="243"/>
      <c r="C94" s="186"/>
      <c r="D94" s="300" t="s">
        <v>139</v>
      </c>
      <c r="E94" s="186"/>
      <c r="F94" s="301" t="s">
        <v>150</v>
      </c>
      <c r="G94" s="186"/>
      <c r="H94" s="186"/>
      <c r="I94" s="314"/>
      <c r="J94" s="186"/>
      <c r="K94" s="186"/>
      <c r="L94" s="36"/>
      <c r="M94" s="58"/>
      <c r="T94" s="59"/>
      <c r="AT94" s="6" t="s">
        <v>139</v>
      </c>
      <c r="AU94" s="6" t="s">
        <v>80</v>
      </c>
    </row>
    <row r="95" spans="1:51" s="6" customFormat="1" ht="13.9" customHeight="1">
      <c r="A95" s="186"/>
      <c r="B95" s="302"/>
      <c r="C95" s="186"/>
      <c r="D95" s="303" t="s">
        <v>151</v>
      </c>
      <c r="E95" s="304"/>
      <c r="F95" s="305" t="s">
        <v>649</v>
      </c>
      <c r="G95" s="186"/>
      <c r="H95" s="306">
        <v>743</v>
      </c>
      <c r="I95" s="314"/>
      <c r="J95" s="186"/>
      <c r="K95" s="186"/>
      <c r="L95" s="60"/>
      <c r="M95" s="62"/>
      <c r="T95" s="63"/>
      <c r="AT95" s="61" t="s">
        <v>151</v>
      </c>
      <c r="AU95" s="61" t="s">
        <v>80</v>
      </c>
      <c r="AV95" s="61" t="s">
        <v>80</v>
      </c>
      <c r="AW95" s="61" t="s">
        <v>98</v>
      </c>
      <c r="AX95" s="61" t="s">
        <v>72</v>
      </c>
      <c r="AY95" s="61" t="s">
        <v>130</v>
      </c>
    </row>
    <row r="96" spans="1:65" s="6" customFormat="1" ht="13.9" customHeight="1">
      <c r="A96" s="186"/>
      <c r="B96" s="243"/>
      <c r="C96" s="294" t="s">
        <v>145</v>
      </c>
      <c r="D96" s="294" t="s">
        <v>132</v>
      </c>
      <c r="E96" s="295" t="s">
        <v>171</v>
      </c>
      <c r="F96" s="296" t="s">
        <v>172</v>
      </c>
      <c r="G96" s="297" t="s">
        <v>148</v>
      </c>
      <c r="H96" s="298">
        <v>269.615</v>
      </c>
      <c r="I96" s="313"/>
      <c r="J96" s="299">
        <f>ROUND($I$96*$H$96,2)</f>
        <v>0</v>
      </c>
      <c r="K96" s="296" t="s">
        <v>136</v>
      </c>
      <c r="L96" s="36"/>
      <c r="M96" s="53"/>
      <c r="N96" s="54" t="s">
        <v>43</v>
      </c>
      <c r="Q96" s="55">
        <v>0</v>
      </c>
      <c r="R96" s="55">
        <f>$Q$96*$H$96</f>
        <v>0</v>
      </c>
      <c r="S96" s="55">
        <v>0</v>
      </c>
      <c r="T96" s="56">
        <f>$S$96*$H$96</f>
        <v>0</v>
      </c>
      <c r="AR96" s="37" t="s">
        <v>137</v>
      </c>
      <c r="AT96" s="37" t="s">
        <v>132</v>
      </c>
      <c r="AU96" s="37" t="s">
        <v>80</v>
      </c>
      <c r="AY96" s="6" t="s">
        <v>130</v>
      </c>
      <c r="BE96" s="57">
        <f>IF($N$96="základní",$J$96,0)</f>
        <v>0</v>
      </c>
      <c r="BF96" s="57">
        <f>IF($N$96="snížená",$J$96,0)</f>
        <v>0</v>
      </c>
      <c r="BG96" s="57">
        <f>IF($N$96="zákl. přenesená",$J$96,0)</f>
        <v>0</v>
      </c>
      <c r="BH96" s="57">
        <f>IF($N$96="sníž. přenesená",$J$96,0)</f>
        <v>0</v>
      </c>
      <c r="BI96" s="57">
        <f>IF($N$96="nulová",$J$96,0)</f>
        <v>0</v>
      </c>
      <c r="BJ96" s="37" t="s">
        <v>22</v>
      </c>
      <c r="BK96" s="57">
        <f>ROUND($I$96*$H$96,2)</f>
        <v>0</v>
      </c>
      <c r="BL96" s="37" t="s">
        <v>137</v>
      </c>
      <c r="BM96" s="37" t="s">
        <v>173</v>
      </c>
    </row>
    <row r="97" spans="1:47" s="6" customFormat="1" ht="25.15" customHeight="1">
      <c r="A97" s="186"/>
      <c r="B97" s="243"/>
      <c r="C97" s="186"/>
      <c r="D97" s="300" t="s">
        <v>139</v>
      </c>
      <c r="E97" s="186"/>
      <c r="F97" s="301" t="s">
        <v>174</v>
      </c>
      <c r="G97" s="186"/>
      <c r="H97" s="186"/>
      <c r="I97" s="314"/>
      <c r="J97" s="186"/>
      <c r="K97" s="186"/>
      <c r="L97" s="36"/>
      <c r="M97" s="58"/>
      <c r="T97" s="59"/>
      <c r="AT97" s="6" t="s">
        <v>139</v>
      </c>
      <c r="AU97" s="6" t="s">
        <v>80</v>
      </c>
    </row>
    <row r="98" spans="1:51" s="6" customFormat="1" ht="13.9" customHeight="1">
      <c r="A98" s="186"/>
      <c r="B98" s="302"/>
      <c r="C98" s="186"/>
      <c r="D98" s="303" t="s">
        <v>151</v>
      </c>
      <c r="E98" s="304"/>
      <c r="F98" s="305" t="s">
        <v>650</v>
      </c>
      <c r="G98" s="186"/>
      <c r="H98" s="306">
        <v>100.2</v>
      </c>
      <c r="I98" s="314"/>
      <c r="J98" s="186"/>
      <c r="K98" s="186"/>
      <c r="L98" s="60"/>
      <c r="M98" s="62"/>
      <c r="T98" s="63"/>
      <c r="AT98" s="61" t="s">
        <v>151</v>
      </c>
      <c r="AU98" s="61" t="s">
        <v>80</v>
      </c>
      <c r="AV98" s="61" t="s">
        <v>80</v>
      </c>
      <c r="AW98" s="61" t="s">
        <v>98</v>
      </c>
      <c r="AX98" s="61" t="s">
        <v>72</v>
      </c>
      <c r="AY98" s="61" t="s">
        <v>130</v>
      </c>
    </row>
    <row r="99" spans="1:51" s="6" customFormat="1" ht="13.9" customHeight="1">
      <c r="A99" s="186"/>
      <c r="B99" s="302"/>
      <c r="C99" s="186"/>
      <c r="D99" s="303" t="s">
        <v>151</v>
      </c>
      <c r="E99" s="304"/>
      <c r="F99" s="305" t="s">
        <v>651</v>
      </c>
      <c r="G99" s="186"/>
      <c r="H99" s="306">
        <v>83.5</v>
      </c>
      <c r="I99" s="314"/>
      <c r="J99" s="186"/>
      <c r="K99" s="186"/>
      <c r="L99" s="60"/>
      <c r="M99" s="62"/>
      <c r="T99" s="63"/>
      <c r="AT99" s="61" t="s">
        <v>151</v>
      </c>
      <c r="AU99" s="61" t="s">
        <v>80</v>
      </c>
      <c r="AV99" s="61" t="s">
        <v>80</v>
      </c>
      <c r="AW99" s="61" t="s">
        <v>98</v>
      </c>
      <c r="AX99" s="61" t="s">
        <v>72</v>
      </c>
      <c r="AY99" s="61" t="s">
        <v>130</v>
      </c>
    </row>
    <row r="100" spans="1:51" s="6" customFormat="1" ht="13.9" customHeight="1">
      <c r="A100" s="186"/>
      <c r="B100" s="302"/>
      <c r="C100" s="186"/>
      <c r="D100" s="303" t="s">
        <v>151</v>
      </c>
      <c r="E100" s="304"/>
      <c r="F100" s="305" t="s">
        <v>652</v>
      </c>
      <c r="G100" s="186"/>
      <c r="H100" s="306">
        <v>16.535</v>
      </c>
      <c r="I100" s="314"/>
      <c r="J100" s="186"/>
      <c r="K100" s="186"/>
      <c r="L100" s="60"/>
      <c r="M100" s="62"/>
      <c r="T100" s="63"/>
      <c r="AT100" s="61" t="s">
        <v>151</v>
      </c>
      <c r="AU100" s="61" t="s">
        <v>80</v>
      </c>
      <c r="AV100" s="61" t="s">
        <v>80</v>
      </c>
      <c r="AW100" s="61" t="s">
        <v>98</v>
      </c>
      <c r="AX100" s="61" t="s">
        <v>72</v>
      </c>
      <c r="AY100" s="61" t="s">
        <v>130</v>
      </c>
    </row>
    <row r="101" spans="1:51" s="6" customFormat="1" ht="13.9" customHeight="1">
      <c r="A101" s="186"/>
      <c r="B101" s="302"/>
      <c r="C101" s="186"/>
      <c r="D101" s="303" t="s">
        <v>151</v>
      </c>
      <c r="E101" s="304"/>
      <c r="F101" s="305" t="s">
        <v>565</v>
      </c>
      <c r="G101" s="186"/>
      <c r="H101" s="306">
        <v>17.974</v>
      </c>
      <c r="I101" s="314"/>
      <c r="J101" s="186"/>
      <c r="K101" s="186"/>
      <c r="L101" s="60"/>
      <c r="M101" s="62"/>
      <c r="T101" s="63"/>
      <c r="AT101" s="61" t="s">
        <v>151</v>
      </c>
      <c r="AU101" s="61" t="s">
        <v>80</v>
      </c>
      <c r="AV101" s="61" t="s">
        <v>80</v>
      </c>
      <c r="AW101" s="61" t="s">
        <v>98</v>
      </c>
      <c r="AX101" s="61" t="s">
        <v>72</v>
      </c>
      <c r="AY101" s="61" t="s">
        <v>130</v>
      </c>
    </row>
    <row r="102" spans="1:51" s="6" customFormat="1" ht="13.9" customHeight="1">
      <c r="A102" s="186"/>
      <c r="B102" s="302"/>
      <c r="C102" s="186"/>
      <c r="D102" s="303" t="s">
        <v>151</v>
      </c>
      <c r="E102" s="304"/>
      <c r="F102" s="305" t="s">
        <v>566</v>
      </c>
      <c r="G102" s="186"/>
      <c r="H102" s="306">
        <v>12.546</v>
      </c>
      <c r="I102" s="314"/>
      <c r="J102" s="186"/>
      <c r="K102" s="186"/>
      <c r="L102" s="60"/>
      <c r="M102" s="62"/>
      <c r="T102" s="63"/>
      <c r="AT102" s="61" t="s">
        <v>151</v>
      </c>
      <c r="AU102" s="61" t="s">
        <v>80</v>
      </c>
      <c r="AV102" s="61" t="s">
        <v>80</v>
      </c>
      <c r="AW102" s="61" t="s">
        <v>98</v>
      </c>
      <c r="AX102" s="61" t="s">
        <v>72</v>
      </c>
      <c r="AY102" s="61" t="s">
        <v>130</v>
      </c>
    </row>
    <row r="103" spans="1:51" s="6" customFormat="1" ht="13.9" customHeight="1">
      <c r="A103" s="186"/>
      <c r="B103" s="302"/>
      <c r="C103" s="186"/>
      <c r="D103" s="303" t="s">
        <v>151</v>
      </c>
      <c r="E103" s="304"/>
      <c r="F103" s="305" t="s">
        <v>567</v>
      </c>
      <c r="G103" s="186"/>
      <c r="H103" s="306">
        <v>4.76</v>
      </c>
      <c r="I103" s="314"/>
      <c r="J103" s="186"/>
      <c r="K103" s="186"/>
      <c r="L103" s="60"/>
      <c r="M103" s="62"/>
      <c r="T103" s="63"/>
      <c r="AT103" s="61" t="s">
        <v>151</v>
      </c>
      <c r="AU103" s="61" t="s">
        <v>80</v>
      </c>
      <c r="AV103" s="61" t="s">
        <v>80</v>
      </c>
      <c r="AW103" s="61" t="s">
        <v>98</v>
      </c>
      <c r="AX103" s="61" t="s">
        <v>72</v>
      </c>
      <c r="AY103" s="61" t="s">
        <v>130</v>
      </c>
    </row>
    <row r="104" spans="1:51" s="6" customFormat="1" ht="13.9" customHeight="1">
      <c r="A104" s="186"/>
      <c r="B104" s="302"/>
      <c r="C104" s="186"/>
      <c r="D104" s="303" t="s">
        <v>151</v>
      </c>
      <c r="E104" s="304"/>
      <c r="F104" s="305" t="s">
        <v>653</v>
      </c>
      <c r="G104" s="186"/>
      <c r="H104" s="306">
        <v>34.1</v>
      </c>
      <c r="I104" s="314"/>
      <c r="J104" s="186"/>
      <c r="K104" s="186"/>
      <c r="L104" s="60"/>
      <c r="M104" s="62"/>
      <c r="T104" s="63"/>
      <c r="AT104" s="61" t="s">
        <v>151</v>
      </c>
      <c r="AU104" s="61" t="s">
        <v>80</v>
      </c>
      <c r="AV104" s="61" t="s">
        <v>80</v>
      </c>
      <c r="AW104" s="61" t="s">
        <v>98</v>
      </c>
      <c r="AX104" s="61" t="s">
        <v>72</v>
      </c>
      <c r="AY104" s="61" t="s">
        <v>130</v>
      </c>
    </row>
    <row r="105" spans="1:65" s="6" customFormat="1" ht="13.9" customHeight="1">
      <c r="A105" s="186"/>
      <c r="B105" s="243"/>
      <c r="C105" s="294" t="s">
        <v>137</v>
      </c>
      <c r="D105" s="294" t="s">
        <v>132</v>
      </c>
      <c r="E105" s="295" t="s">
        <v>182</v>
      </c>
      <c r="F105" s="296" t="s">
        <v>183</v>
      </c>
      <c r="G105" s="297" t="s">
        <v>148</v>
      </c>
      <c r="H105" s="298">
        <v>80.35</v>
      </c>
      <c r="I105" s="313"/>
      <c r="J105" s="299">
        <f>ROUND($I$105*$H$105,2)</f>
        <v>0</v>
      </c>
      <c r="K105" s="296" t="s">
        <v>136</v>
      </c>
      <c r="L105" s="36"/>
      <c r="M105" s="53"/>
      <c r="N105" s="54" t="s">
        <v>43</v>
      </c>
      <c r="Q105" s="55">
        <v>0</v>
      </c>
      <c r="R105" s="55">
        <f>$Q$105*$H$105</f>
        <v>0</v>
      </c>
      <c r="S105" s="55">
        <v>0</v>
      </c>
      <c r="T105" s="56">
        <f>$S$105*$H$105</f>
        <v>0</v>
      </c>
      <c r="AR105" s="37" t="s">
        <v>137</v>
      </c>
      <c r="AT105" s="37" t="s">
        <v>132</v>
      </c>
      <c r="AU105" s="37" t="s">
        <v>80</v>
      </c>
      <c r="AY105" s="6" t="s">
        <v>130</v>
      </c>
      <c r="BE105" s="57">
        <f>IF($N$105="základní",$J$105,0)</f>
        <v>0</v>
      </c>
      <c r="BF105" s="57">
        <f>IF($N$105="snížená",$J$105,0)</f>
        <v>0</v>
      </c>
      <c r="BG105" s="57">
        <f>IF($N$105="zákl. přenesená",$J$105,0)</f>
        <v>0</v>
      </c>
      <c r="BH105" s="57">
        <f>IF($N$105="sníž. přenesená",$J$105,0)</f>
        <v>0</v>
      </c>
      <c r="BI105" s="57">
        <f>IF($N$105="nulová",$J$105,0)</f>
        <v>0</v>
      </c>
      <c r="BJ105" s="37" t="s">
        <v>22</v>
      </c>
      <c r="BK105" s="57">
        <f>ROUND($I$105*$H$105,2)</f>
        <v>0</v>
      </c>
      <c r="BL105" s="37" t="s">
        <v>137</v>
      </c>
      <c r="BM105" s="37" t="s">
        <v>184</v>
      </c>
    </row>
    <row r="106" spans="1:47" s="6" customFormat="1" ht="25.15" customHeight="1">
      <c r="A106" s="186"/>
      <c r="B106" s="243"/>
      <c r="C106" s="186"/>
      <c r="D106" s="300" t="s">
        <v>139</v>
      </c>
      <c r="E106" s="186"/>
      <c r="F106" s="301" t="s">
        <v>185</v>
      </c>
      <c r="G106" s="186"/>
      <c r="H106" s="186"/>
      <c r="I106" s="314"/>
      <c r="J106" s="186"/>
      <c r="K106" s="186"/>
      <c r="L106" s="36"/>
      <c r="M106" s="58"/>
      <c r="T106" s="59"/>
      <c r="AT106" s="6" t="s">
        <v>139</v>
      </c>
      <c r="AU106" s="6" t="s">
        <v>80</v>
      </c>
    </row>
    <row r="107" spans="1:51" s="6" customFormat="1" ht="13.9" customHeight="1">
      <c r="A107" s="186"/>
      <c r="B107" s="302"/>
      <c r="C107" s="186"/>
      <c r="D107" s="303" t="s">
        <v>151</v>
      </c>
      <c r="E107" s="304"/>
      <c r="F107" s="305" t="s">
        <v>654</v>
      </c>
      <c r="G107" s="186"/>
      <c r="H107" s="306">
        <v>35</v>
      </c>
      <c r="I107" s="314"/>
      <c r="J107" s="186"/>
      <c r="K107" s="186"/>
      <c r="L107" s="60"/>
      <c r="M107" s="62"/>
      <c r="T107" s="63"/>
      <c r="AT107" s="61" t="s">
        <v>151</v>
      </c>
      <c r="AU107" s="61" t="s">
        <v>80</v>
      </c>
      <c r="AV107" s="61" t="s">
        <v>80</v>
      </c>
      <c r="AW107" s="61" t="s">
        <v>98</v>
      </c>
      <c r="AX107" s="61" t="s">
        <v>72</v>
      </c>
      <c r="AY107" s="61" t="s">
        <v>130</v>
      </c>
    </row>
    <row r="108" spans="1:51" s="6" customFormat="1" ht="13.9" customHeight="1">
      <c r="A108" s="186"/>
      <c r="B108" s="302"/>
      <c r="C108" s="186"/>
      <c r="D108" s="303" t="s">
        <v>151</v>
      </c>
      <c r="E108" s="304"/>
      <c r="F108" s="305" t="s">
        <v>655</v>
      </c>
      <c r="G108" s="186"/>
      <c r="H108" s="306">
        <v>10.85</v>
      </c>
      <c r="I108" s="314"/>
      <c r="J108" s="186"/>
      <c r="K108" s="186"/>
      <c r="L108" s="60"/>
      <c r="M108" s="62"/>
      <c r="T108" s="63"/>
      <c r="AT108" s="61" t="s">
        <v>151</v>
      </c>
      <c r="AU108" s="61" t="s">
        <v>80</v>
      </c>
      <c r="AV108" s="61" t="s">
        <v>80</v>
      </c>
      <c r="AW108" s="61" t="s">
        <v>98</v>
      </c>
      <c r="AX108" s="61" t="s">
        <v>72</v>
      </c>
      <c r="AY108" s="61" t="s">
        <v>130</v>
      </c>
    </row>
    <row r="109" spans="1:51" s="6" customFormat="1" ht="13.9" customHeight="1">
      <c r="A109" s="186"/>
      <c r="B109" s="302"/>
      <c r="C109" s="186"/>
      <c r="D109" s="303" t="s">
        <v>151</v>
      </c>
      <c r="E109" s="304"/>
      <c r="F109" s="305" t="s">
        <v>656</v>
      </c>
      <c r="G109" s="186"/>
      <c r="H109" s="306">
        <v>34.5</v>
      </c>
      <c r="I109" s="314"/>
      <c r="J109" s="186"/>
      <c r="K109" s="186"/>
      <c r="L109" s="60"/>
      <c r="M109" s="62"/>
      <c r="T109" s="63"/>
      <c r="AT109" s="61" t="s">
        <v>151</v>
      </c>
      <c r="AU109" s="61" t="s">
        <v>80</v>
      </c>
      <c r="AV109" s="61" t="s">
        <v>80</v>
      </c>
      <c r="AW109" s="61" t="s">
        <v>98</v>
      </c>
      <c r="AX109" s="61" t="s">
        <v>72</v>
      </c>
      <c r="AY109" s="61" t="s">
        <v>130</v>
      </c>
    </row>
    <row r="110" spans="1:65" s="6" customFormat="1" ht="13.9" customHeight="1">
      <c r="A110" s="186"/>
      <c r="B110" s="243"/>
      <c r="C110" s="294" t="s">
        <v>158</v>
      </c>
      <c r="D110" s="294" t="s">
        <v>132</v>
      </c>
      <c r="E110" s="295" t="s">
        <v>657</v>
      </c>
      <c r="F110" s="296" t="s">
        <v>658</v>
      </c>
      <c r="G110" s="297" t="s">
        <v>148</v>
      </c>
      <c r="H110" s="298">
        <v>486.28</v>
      </c>
      <c r="I110" s="313"/>
      <c r="J110" s="299">
        <f>ROUND($I$110*$H$110,2)</f>
        <v>0</v>
      </c>
      <c r="K110" s="296" t="s">
        <v>136</v>
      </c>
      <c r="L110" s="36"/>
      <c r="M110" s="53"/>
      <c r="N110" s="54" t="s">
        <v>43</v>
      </c>
      <c r="Q110" s="55">
        <v>0</v>
      </c>
      <c r="R110" s="55">
        <f>$Q$110*$H$110</f>
        <v>0</v>
      </c>
      <c r="S110" s="55">
        <v>0</v>
      </c>
      <c r="T110" s="56">
        <f>$S$110*$H$110</f>
        <v>0</v>
      </c>
      <c r="AR110" s="37" t="s">
        <v>137</v>
      </c>
      <c r="AT110" s="37" t="s">
        <v>132</v>
      </c>
      <c r="AU110" s="37" t="s">
        <v>80</v>
      </c>
      <c r="AY110" s="6" t="s">
        <v>130</v>
      </c>
      <c r="BE110" s="57">
        <f>IF($N$110="základní",$J$110,0)</f>
        <v>0</v>
      </c>
      <c r="BF110" s="57">
        <f>IF($N$110="snížená",$J$110,0)</f>
        <v>0</v>
      </c>
      <c r="BG110" s="57">
        <f>IF($N$110="zákl. přenesená",$J$110,0)</f>
        <v>0</v>
      </c>
      <c r="BH110" s="57">
        <f>IF($N$110="sníž. přenesená",$J$110,0)</f>
        <v>0</v>
      </c>
      <c r="BI110" s="57">
        <f>IF($N$110="nulová",$J$110,0)</f>
        <v>0</v>
      </c>
      <c r="BJ110" s="37" t="s">
        <v>22</v>
      </c>
      <c r="BK110" s="57">
        <f>ROUND($I$110*$H$110,2)</f>
        <v>0</v>
      </c>
      <c r="BL110" s="37" t="s">
        <v>137</v>
      </c>
      <c r="BM110" s="37" t="s">
        <v>659</v>
      </c>
    </row>
    <row r="111" spans="1:47" s="6" customFormat="1" ht="25.15" customHeight="1">
      <c r="A111" s="186"/>
      <c r="B111" s="243"/>
      <c r="C111" s="186"/>
      <c r="D111" s="300" t="s">
        <v>139</v>
      </c>
      <c r="E111" s="186"/>
      <c r="F111" s="301" t="s">
        <v>660</v>
      </c>
      <c r="G111" s="186"/>
      <c r="H111" s="186"/>
      <c r="I111" s="314"/>
      <c r="J111" s="186"/>
      <c r="K111" s="186"/>
      <c r="L111" s="36"/>
      <c r="M111" s="58"/>
      <c r="T111" s="59"/>
      <c r="AT111" s="6" t="s">
        <v>139</v>
      </c>
      <c r="AU111" s="6" t="s">
        <v>80</v>
      </c>
    </row>
    <row r="112" spans="1:51" s="6" customFormat="1" ht="13.9" customHeight="1">
      <c r="A112" s="186"/>
      <c r="B112" s="302"/>
      <c r="C112" s="186"/>
      <c r="D112" s="303" t="s">
        <v>151</v>
      </c>
      <c r="E112" s="304"/>
      <c r="F112" s="305" t="s">
        <v>661</v>
      </c>
      <c r="G112" s="186"/>
      <c r="H112" s="306">
        <v>270</v>
      </c>
      <c r="I112" s="314"/>
      <c r="J112" s="186"/>
      <c r="K112" s="186"/>
      <c r="L112" s="60"/>
      <c r="M112" s="62"/>
      <c r="T112" s="63"/>
      <c r="AT112" s="61" t="s">
        <v>151</v>
      </c>
      <c r="AU112" s="61" t="s">
        <v>80</v>
      </c>
      <c r="AV112" s="61" t="s">
        <v>80</v>
      </c>
      <c r="AW112" s="61" t="s">
        <v>98</v>
      </c>
      <c r="AX112" s="61" t="s">
        <v>72</v>
      </c>
      <c r="AY112" s="61" t="s">
        <v>130</v>
      </c>
    </row>
    <row r="113" spans="1:51" s="6" customFormat="1" ht="13.9" customHeight="1">
      <c r="A113" s="186"/>
      <c r="B113" s="302"/>
      <c r="C113" s="186"/>
      <c r="D113" s="303" t="s">
        <v>151</v>
      </c>
      <c r="E113" s="304"/>
      <c r="F113" s="305" t="s">
        <v>662</v>
      </c>
      <c r="G113" s="186"/>
      <c r="H113" s="306">
        <v>105.28</v>
      </c>
      <c r="I113" s="314"/>
      <c r="J113" s="186"/>
      <c r="K113" s="186"/>
      <c r="L113" s="60"/>
      <c r="M113" s="62"/>
      <c r="T113" s="63"/>
      <c r="AT113" s="61" t="s">
        <v>151</v>
      </c>
      <c r="AU113" s="61" t="s">
        <v>80</v>
      </c>
      <c r="AV113" s="61" t="s">
        <v>80</v>
      </c>
      <c r="AW113" s="61" t="s">
        <v>98</v>
      </c>
      <c r="AX113" s="61" t="s">
        <v>72</v>
      </c>
      <c r="AY113" s="61" t="s">
        <v>130</v>
      </c>
    </row>
    <row r="114" spans="1:51" s="6" customFormat="1" ht="13.9" customHeight="1">
      <c r="A114" s="186"/>
      <c r="B114" s="302"/>
      <c r="C114" s="186"/>
      <c r="D114" s="303" t="s">
        <v>151</v>
      </c>
      <c r="E114" s="304"/>
      <c r="F114" s="305" t="s">
        <v>663</v>
      </c>
      <c r="G114" s="186"/>
      <c r="H114" s="306">
        <v>111</v>
      </c>
      <c r="I114" s="314"/>
      <c r="J114" s="186"/>
      <c r="K114" s="186"/>
      <c r="L114" s="60"/>
      <c r="M114" s="62"/>
      <c r="T114" s="63"/>
      <c r="AT114" s="61" t="s">
        <v>151</v>
      </c>
      <c r="AU114" s="61" t="s">
        <v>80</v>
      </c>
      <c r="AV114" s="61" t="s">
        <v>80</v>
      </c>
      <c r="AW114" s="61" t="s">
        <v>98</v>
      </c>
      <c r="AX114" s="61" t="s">
        <v>72</v>
      </c>
      <c r="AY114" s="61" t="s">
        <v>130</v>
      </c>
    </row>
    <row r="115" spans="1:65" s="6" customFormat="1" ht="13.9" customHeight="1">
      <c r="A115" s="186"/>
      <c r="B115" s="243"/>
      <c r="C115" s="294" t="s">
        <v>164</v>
      </c>
      <c r="D115" s="294" t="s">
        <v>132</v>
      </c>
      <c r="E115" s="295" t="s">
        <v>192</v>
      </c>
      <c r="F115" s="296" t="s">
        <v>193</v>
      </c>
      <c r="G115" s="297" t="s">
        <v>148</v>
      </c>
      <c r="H115" s="298">
        <v>836.245</v>
      </c>
      <c r="I115" s="313"/>
      <c r="J115" s="299">
        <f>ROUND($I$115*$H$115,2)</f>
        <v>0</v>
      </c>
      <c r="K115" s="296" t="s">
        <v>136</v>
      </c>
      <c r="L115" s="36"/>
      <c r="M115" s="53"/>
      <c r="N115" s="54" t="s">
        <v>43</v>
      </c>
      <c r="Q115" s="55">
        <v>0</v>
      </c>
      <c r="R115" s="55">
        <f>$Q$115*$H$115</f>
        <v>0</v>
      </c>
      <c r="S115" s="55">
        <v>0</v>
      </c>
      <c r="T115" s="56">
        <f>$S$115*$H$115</f>
        <v>0</v>
      </c>
      <c r="AR115" s="37" t="s">
        <v>137</v>
      </c>
      <c r="AT115" s="37" t="s">
        <v>132</v>
      </c>
      <c r="AU115" s="37" t="s">
        <v>80</v>
      </c>
      <c r="AY115" s="6" t="s">
        <v>130</v>
      </c>
      <c r="BE115" s="57">
        <f>IF($N$115="základní",$J$115,0)</f>
        <v>0</v>
      </c>
      <c r="BF115" s="57">
        <f>IF($N$115="snížená",$J$115,0)</f>
        <v>0</v>
      </c>
      <c r="BG115" s="57">
        <f>IF($N$115="zákl. přenesená",$J$115,0)</f>
        <v>0</v>
      </c>
      <c r="BH115" s="57">
        <f>IF($N$115="sníž. přenesená",$J$115,0)</f>
        <v>0</v>
      </c>
      <c r="BI115" s="57">
        <f>IF($N$115="nulová",$J$115,0)</f>
        <v>0</v>
      </c>
      <c r="BJ115" s="37" t="s">
        <v>22</v>
      </c>
      <c r="BK115" s="57">
        <f>ROUND($I$115*$H$115,2)</f>
        <v>0</v>
      </c>
      <c r="BL115" s="37" t="s">
        <v>137</v>
      </c>
      <c r="BM115" s="37" t="s">
        <v>194</v>
      </c>
    </row>
    <row r="116" spans="1:47" s="6" customFormat="1" ht="25.15" customHeight="1">
      <c r="A116" s="186"/>
      <c r="B116" s="243"/>
      <c r="C116" s="186"/>
      <c r="D116" s="300" t="s">
        <v>139</v>
      </c>
      <c r="E116" s="186"/>
      <c r="F116" s="301" t="s">
        <v>195</v>
      </c>
      <c r="G116" s="186"/>
      <c r="H116" s="186"/>
      <c r="I116" s="314"/>
      <c r="J116" s="186"/>
      <c r="K116" s="186"/>
      <c r="L116" s="36"/>
      <c r="M116" s="58"/>
      <c r="T116" s="59"/>
      <c r="AT116" s="6" t="s">
        <v>139</v>
      </c>
      <c r="AU116" s="6" t="s">
        <v>80</v>
      </c>
    </row>
    <row r="117" spans="1:51" s="6" customFormat="1" ht="13.9" customHeight="1">
      <c r="A117" s="186"/>
      <c r="B117" s="302"/>
      <c r="C117" s="186"/>
      <c r="D117" s="303" t="s">
        <v>151</v>
      </c>
      <c r="E117" s="304"/>
      <c r="F117" s="305" t="s">
        <v>664</v>
      </c>
      <c r="G117" s="186"/>
      <c r="H117" s="306">
        <v>836.245</v>
      </c>
      <c r="I117" s="314"/>
      <c r="J117" s="186"/>
      <c r="K117" s="186"/>
      <c r="L117" s="60"/>
      <c r="M117" s="62"/>
      <c r="T117" s="63"/>
      <c r="AT117" s="61" t="s">
        <v>151</v>
      </c>
      <c r="AU117" s="61" t="s">
        <v>80</v>
      </c>
      <c r="AV117" s="61" t="s">
        <v>80</v>
      </c>
      <c r="AW117" s="61" t="s">
        <v>98</v>
      </c>
      <c r="AX117" s="61" t="s">
        <v>72</v>
      </c>
      <c r="AY117" s="61" t="s">
        <v>130</v>
      </c>
    </row>
    <row r="118" spans="1:65" s="6" customFormat="1" ht="13.9" customHeight="1">
      <c r="A118" s="186"/>
      <c r="B118" s="243"/>
      <c r="C118" s="294" t="s">
        <v>170</v>
      </c>
      <c r="D118" s="294" t="s">
        <v>132</v>
      </c>
      <c r="E118" s="295" t="s">
        <v>197</v>
      </c>
      <c r="F118" s="296" t="s">
        <v>198</v>
      </c>
      <c r="G118" s="297" t="s">
        <v>148</v>
      </c>
      <c r="H118" s="298">
        <v>1610</v>
      </c>
      <c r="I118" s="313"/>
      <c r="J118" s="299">
        <f>ROUND($I$118*$H$118,2)</f>
        <v>0</v>
      </c>
      <c r="K118" s="296" t="s">
        <v>136</v>
      </c>
      <c r="L118" s="36"/>
      <c r="M118" s="53"/>
      <c r="N118" s="54" t="s">
        <v>43</v>
      </c>
      <c r="Q118" s="55">
        <v>0</v>
      </c>
      <c r="R118" s="55">
        <f>$Q$118*$H$118</f>
        <v>0</v>
      </c>
      <c r="S118" s="55">
        <v>0</v>
      </c>
      <c r="T118" s="56">
        <f>$S$118*$H$118</f>
        <v>0</v>
      </c>
      <c r="AR118" s="37" t="s">
        <v>137</v>
      </c>
      <c r="AT118" s="37" t="s">
        <v>132</v>
      </c>
      <c r="AU118" s="37" t="s">
        <v>80</v>
      </c>
      <c r="AY118" s="6" t="s">
        <v>130</v>
      </c>
      <c r="BE118" s="57">
        <f>IF($N$118="základní",$J$118,0)</f>
        <v>0</v>
      </c>
      <c r="BF118" s="57">
        <f>IF($N$118="snížená",$J$118,0)</f>
        <v>0</v>
      </c>
      <c r="BG118" s="57">
        <f>IF($N$118="zákl. přenesená",$J$118,0)</f>
        <v>0</v>
      </c>
      <c r="BH118" s="57">
        <f>IF($N$118="sníž. přenesená",$J$118,0)</f>
        <v>0</v>
      </c>
      <c r="BI118" s="57">
        <f>IF($N$118="nulová",$J$118,0)</f>
        <v>0</v>
      </c>
      <c r="BJ118" s="37" t="s">
        <v>22</v>
      </c>
      <c r="BK118" s="57">
        <f>ROUND($I$118*$H$118,2)</f>
        <v>0</v>
      </c>
      <c r="BL118" s="37" t="s">
        <v>137</v>
      </c>
      <c r="BM118" s="37" t="s">
        <v>199</v>
      </c>
    </row>
    <row r="119" spans="1:47" s="6" customFormat="1" ht="36.6" customHeight="1">
      <c r="A119" s="186"/>
      <c r="B119" s="243"/>
      <c r="C119" s="186"/>
      <c r="D119" s="300" t="s">
        <v>139</v>
      </c>
      <c r="E119" s="186"/>
      <c r="F119" s="301" t="s">
        <v>200</v>
      </c>
      <c r="G119" s="186"/>
      <c r="H119" s="186"/>
      <c r="I119" s="314"/>
      <c r="J119" s="186"/>
      <c r="K119" s="186"/>
      <c r="L119" s="36"/>
      <c r="M119" s="58"/>
      <c r="T119" s="59"/>
      <c r="AT119" s="6" t="s">
        <v>139</v>
      </c>
      <c r="AU119" s="6" t="s">
        <v>80</v>
      </c>
    </row>
    <row r="120" spans="1:51" s="6" customFormat="1" ht="13.9" customHeight="1">
      <c r="A120" s="186"/>
      <c r="B120" s="302"/>
      <c r="C120" s="186"/>
      <c r="D120" s="303" t="s">
        <v>151</v>
      </c>
      <c r="E120" s="304"/>
      <c r="F120" s="305" t="s">
        <v>665</v>
      </c>
      <c r="G120" s="186"/>
      <c r="H120" s="306">
        <v>1610</v>
      </c>
      <c r="I120" s="314"/>
      <c r="J120" s="186"/>
      <c r="K120" s="186"/>
      <c r="L120" s="60"/>
      <c r="M120" s="62"/>
      <c r="T120" s="63"/>
      <c r="AT120" s="61" t="s">
        <v>151</v>
      </c>
      <c r="AU120" s="61" t="s">
        <v>80</v>
      </c>
      <c r="AV120" s="61" t="s">
        <v>80</v>
      </c>
      <c r="AW120" s="61" t="s">
        <v>98</v>
      </c>
      <c r="AX120" s="61" t="s">
        <v>72</v>
      </c>
      <c r="AY120" s="61" t="s">
        <v>130</v>
      </c>
    </row>
    <row r="121" spans="1:65" s="6" customFormat="1" ht="13.9" customHeight="1">
      <c r="A121" s="186"/>
      <c r="B121" s="243"/>
      <c r="C121" s="294" t="s">
        <v>181</v>
      </c>
      <c r="D121" s="294" t="s">
        <v>132</v>
      </c>
      <c r="E121" s="295" t="s">
        <v>235</v>
      </c>
      <c r="F121" s="296" t="s">
        <v>236</v>
      </c>
      <c r="G121" s="297" t="s">
        <v>224</v>
      </c>
      <c r="H121" s="298">
        <v>1236</v>
      </c>
      <c r="I121" s="313"/>
      <c r="J121" s="299">
        <f>ROUND($I$121*$H$121,2)</f>
        <v>0</v>
      </c>
      <c r="K121" s="296" t="s">
        <v>136</v>
      </c>
      <c r="L121" s="36"/>
      <c r="M121" s="53"/>
      <c r="N121" s="54" t="s">
        <v>43</v>
      </c>
      <c r="Q121" s="55">
        <v>0</v>
      </c>
      <c r="R121" s="55">
        <f>$Q$121*$H$121</f>
        <v>0</v>
      </c>
      <c r="S121" s="55">
        <v>0</v>
      </c>
      <c r="T121" s="56">
        <f>$S$121*$H$121</f>
        <v>0</v>
      </c>
      <c r="AR121" s="37" t="s">
        <v>137</v>
      </c>
      <c r="AT121" s="37" t="s">
        <v>132</v>
      </c>
      <c r="AU121" s="37" t="s">
        <v>80</v>
      </c>
      <c r="AY121" s="6" t="s">
        <v>130</v>
      </c>
      <c r="BE121" s="57">
        <f>IF($N$121="základní",$J$121,0)</f>
        <v>0</v>
      </c>
      <c r="BF121" s="57">
        <f>IF($N$121="snížená",$J$121,0)</f>
        <v>0</v>
      </c>
      <c r="BG121" s="57">
        <f>IF($N$121="zákl. přenesená",$J$121,0)</f>
        <v>0</v>
      </c>
      <c r="BH121" s="57">
        <f>IF($N$121="sníž. přenesená",$J$121,0)</f>
        <v>0</v>
      </c>
      <c r="BI121" s="57">
        <f>IF($N$121="nulová",$J$121,0)</f>
        <v>0</v>
      </c>
      <c r="BJ121" s="37" t="s">
        <v>22</v>
      </c>
      <c r="BK121" s="57">
        <f>ROUND($I$121*$H$121,2)</f>
        <v>0</v>
      </c>
      <c r="BL121" s="37" t="s">
        <v>137</v>
      </c>
      <c r="BM121" s="37" t="s">
        <v>237</v>
      </c>
    </row>
    <row r="122" spans="1:47" s="6" customFormat="1" ht="25.15" customHeight="1">
      <c r="A122" s="186"/>
      <c r="B122" s="243"/>
      <c r="C122" s="186"/>
      <c r="D122" s="300" t="s">
        <v>139</v>
      </c>
      <c r="E122" s="186"/>
      <c r="F122" s="301" t="s">
        <v>238</v>
      </c>
      <c r="G122" s="186"/>
      <c r="H122" s="186"/>
      <c r="I122" s="314"/>
      <c r="J122" s="186"/>
      <c r="K122" s="186"/>
      <c r="L122" s="36"/>
      <c r="M122" s="58"/>
      <c r="T122" s="59"/>
      <c r="AT122" s="6" t="s">
        <v>139</v>
      </c>
      <c r="AU122" s="6" t="s">
        <v>80</v>
      </c>
    </row>
    <row r="123" spans="1:51" s="6" customFormat="1" ht="13.9" customHeight="1">
      <c r="A123" s="186"/>
      <c r="B123" s="302"/>
      <c r="C123" s="186"/>
      <c r="D123" s="303" t="s">
        <v>151</v>
      </c>
      <c r="E123" s="304"/>
      <c r="F123" s="305" t="s">
        <v>666</v>
      </c>
      <c r="G123" s="186"/>
      <c r="H123" s="306">
        <v>1236</v>
      </c>
      <c r="I123" s="314"/>
      <c r="J123" s="186"/>
      <c r="K123" s="186"/>
      <c r="L123" s="60"/>
      <c r="M123" s="62"/>
      <c r="T123" s="63"/>
      <c r="AT123" s="61" t="s">
        <v>151</v>
      </c>
      <c r="AU123" s="61" t="s">
        <v>80</v>
      </c>
      <c r="AV123" s="61" t="s">
        <v>80</v>
      </c>
      <c r="AW123" s="61" t="s">
        <v>98</v>
      </c>
      <c r="AX123" s="61" t="s">
        <v>72</v>
      </c>
      <c r="AY123" s="61" t="s">
        <v>130</v>
      </c>
    </row>
    <row r="124" spans="1:65" s="6" customFormat="1" ht="13.9" customHeight="1">
      <c r="A124" s="186"/>
      <c r="B124" s="243"/>
      <c r="C124" s="294" t="s">
        <v>191</v>
      </c>
      <c r="D124" s="294" t="s">
        <v>132</v>
      </c>
      <c r="E124" s="295" t="s">
        <v>241</v>
      </c>
      <c r="F124" s="296" t="s">
        <v>242</v>
      </c>
      <c r="G124" s="297" t="s">
        <v>224</v>
      </c>
      <c r="H124" s="298">
        <v>2972</v>
      </c>
      <c r="I124" s="313"/>
      <c r="J124" s="299">
        <f>ROUND($I$124*$H$124,2)</f>
        <v>0</v>
      </c>
      <c r="K124" s="296" t="s">
        <v>136</v>
      </c>
      <c r="L124" s="36"/>
      <c r="M124" s="53"/>
      <c r="N124" s="54" t="s">
        <v>43</v>
      </c>
      <c r="Q124" s="55">
        <v>0</v>
      </c>
      <c r="R124" s="55">
        <f>$Q$124*$H$124</f>
        <v>0</v>
      </c>
      <c r="S124" s="55">
        <v>0</v>
      </c>
      <c r="T124" s="56">
        <f>$S$124*$H$124</f>
        <v>0</v>
      </c>
      <c r="AR124" s="37" t="s">
        <v>137</v>
      </c>
      <c r="AT124" s="37" t="s">
        <v>132</v>
      </c>
      <c r="AU124" s="37" t="s">
        <v>80</v>
      </c>
      <c r="AY124" s="6" t="s">
        <v>130</v>
      </c>
      <c r="BE124" s="57">
        <f>IF($N$124="základní",$J$124,0)</f>
        <v>0</v>
      </c>
      <c r="BF124" s="57">
        <f>IF($N$124="snížená",$J$124,0)</f>
        <v>0</v>
      </c>
      <c r="BG124" s="57">
        <f>IF($N$124="zákl. přenesená",$J$124,0)</f>
        <v>0</v>
      </c>
      <c r="BH124" s="57">
        <f>IF($N$124="sníž. přenesená",$J$124,0)</f>
        <v>0</v>
      </c>
      <c r="BI124" s="57">
        <f>IF($N$124="nulová",$J$124,0)</f>
        <v>0</v>
      </c>
      <c r="BJ124" s="37" t="s">
        <v>22</v>
      </c>
      <c r="BK124" s="57">
        <f>ROUND($I$124*$H$124,2)</f>
        <v>0</v>
      </c>
      <c r="BL124" s="37" t="s">
        <v>137</v>
      </c>
      <c r="BM124" s="37" t="s">
        <v>243</v>
      </c>
    </row>
    <row r="125" spans="1:47" s="6" customFormat="1" ht="25.15" customHeight="1">
      <c r="A125" s="186"/>
      <c r="B125" s="243"/>
      <c r="C125" s="186"/>
      <c r="D125" s="300" t="s">
        <v>139</v>
      </c>
      <c r="E125" s="186"/>
      <c r="F125" s="301" t="s">
        <v>244</v>
      </c>
      <c r="G125" s="186"/>
      <c r="H125" s="186"/>
      <c r="I125" s="314"/>
      <c r="J125" s="186"/>
      <c r="K125" s="186"/>
      <c r="L125" s="36"/>
      <c r="M125" s="58"/>
      <c r="T125" s="59"/>
      <c r="AT125" s="6" t="s">
        <v>139</v>
      </c>
      <c r="AU125" s="6" t="s">
        <v>80</v>
      </c>
    </row>
    <row r="126" spans="1:51" s="6" customFormat="1" ht="13.9" customHeight="1">
      <c r="A126" s="186"/>
      <c r="B126" s="302"/>
      <c r="C126" s="186"/>
      <c r="D126" s="303" t="s">
        <v>151</v>
      </c>
      <c r="E126" s="304"/>
      <c r="F126" s="305" t="s">
        <v>667</v>
      </c>
      <c r="G126" s="186"/>
      <c r="H126" s="306">
        <v>2972</v>
      </c>
      <c r="I126" s="314"/>
      <c r="J126" s="186"/>
      <c r="K126" s="186"/>
      <c r="L126" s="60"/>
      <c r="M126" s="62"/>
      <c r="T126" s="63"/>
      <c r="AT126" s="61" t="s">
        <v>151</v>
      </c>
      <c r="AU126" s="61" t="s">
        <v>80</v>
      </c>
      <c r="AV126" s="61" t="s">
        <v>80</v>
      </c>
      <c r="AW126" s="61" t="s">
        <v>98</v>
      </c>
      <c r="AX126" s="61" t="s">
        <v>72</v>
      </c>
      <c r="AY126" s="61" t="s">
        <v>130</v>
      </c>
    </row>
    <row r="127" spans="1:65" s="6" customFormat="1" ht="13.9" customHeight="1">
      <c r="A127" s="186"/>
      <c r="B127" s="243"/>
      <c r="C127" s="294" t="s">
        <v>26</v>
      </c>
      <c r="D127" s="294" t="s">
        <v>132</v>
      </c>
      <c r="E127" s="295" t="s">
        <v>247</v>
      </c>
      <c r="F127" s="296" t="s">
        <v>248</v>
      </c>
      <c r="G127" s="297" t="s">
        <v>224</v>
      </c>
      <c r="H127" s="298">
        <v>618</v>
      </c>
      <c r="I127" s="313"/>
      <c r="J127" s="299">
        <f>ROUND($I$127*$H$127,2)</f>
        <v>0</v>
      </c>
      <c r="K127" s="296" t="s">
        <v>136</v>
      </c>
      <c r="L127" s="36"/>
      <c r="M127" s="53"/>
      <c r="N127" s="54" t="s">
        <v>43</v>
      </c>
      <c r="Q127" s="55">
        <v>0</v>
      </c>
      <c r="R127" s="55">
        <f>$Q$127*$H$127</f>
        <v>0</v>
      </c>
      <c r="S127" s="55">
        <v>0</v>
      </c>
      <c r="T127" s="56">
        <f>$S$127*$H$127</f>
        <v>0</v>
      </c>
      <c r="AR127" s="37" t="s">
        <v>137</v>
      </c>
      <c r="AT127" s="37" t="s">
        <v>132</v>
      </c>
      <c r="AU127" s="37" t="s">
        <v>80</v>
      </c>
      <c r="AY127" s="6" t="s">
        <v>130</v>
      </c>
      <c r="BE127" s="57">
        <f>IF($N$127="základní",$J$127,0)</f>
        <v>0</v>
      </c>
      <c r="BF127" s="57">
        <f>IF($N$127="snížená",$J$127,0)</f>
        <v>0</v>
      </c>
      <c r="BG127" s="57">
        <f>IF($N$127="zákl. přenesená",$J$127,0)</f>
        <v>0</v>
      </c>
      <c r="BH127" s="57">
        <f>IF($N$127="sníž. přenesená",$J$127,0)</f>
        <v>0</v>
      </c>
      <c r="BI127" s="57">
        <f>IF($N$127="nulová",$J$127,0)</f>
        <v>0</v>
      </c>
      <c r="BJ127" s="37" t="s">
        <v>22</v>
      </c>
      <c r="BK127" s="57">
        <f>ROUND($I$127*$H$127,2)</f>
        <v>0</v>
      </c>
      <c r="BL127" s="37" t="s">
        <v>137</v>
      </c>
      <c r="BM127" s="37" t="s">
        <v>249</v>
      </c>
    </row>
    <row r="128" spans="1:47" s="6" customFormat="1" ht="14.45" customHeight="1">
      <c r="A128" s="186"/>
      <c r="B128" s="243"/>
      <c r="C128" s="186"/>
      <c r="D128" s="300" t="s">
        <v>139</v>
      </c>
      <c r="E128" s="186"/>
      <c r="F128" s="301" t="s">
        <v>250</v>
      </c>
      <c r="G128" s="186"/>
      <c r="H128" s="186"/>
      <c r="I128" s="314"/>
      <c r="J128" s="186"/>
      <c r="K128" s="186"/>
      <c r="L128" s="36"/>
      <c r="M128" s="58"/>
      <c r="T128" s="59"/>
      <c r="AT128" s="6" t="s">
        <v>139</v>
      </c>
      <c r="AU128" s="6" t="s">
        <v>80</v>
      </c>
    </row>
    <row r="129" spans="1:65" s="6" customFormat="1" ht="13.9" customHeight="1">
      <c r="A129" s="186"/>
      <c r="B129" s="243"/>
      <c r="C129" s="307" t="s">
        <v>202</v>
      </c>
      <c r="D129" s="307" t="s">
        <v>252</v>
      </c>
      <c r="E129" s="308" t="s">
        <v>253</v>
      </c>
      <c r="F129" s="309" t="s">
        <v>254</v>
      </c>
      <c r="G129" s="310" t="s">
        <v>255</v>
      </c>
      <c r="H129" s="311">
        <v>9.27</v>
      </c>
      <c r="I129" s="315"/>
      <c r="J129" s="312">
        <f>ROUND($I$129*$H$129,2)</f>
        <v>0</v>
      </c>
      <c r="K129" s="309" t="s">
        <v>136</v>
      </c>
      <c r="L129" s="64"/>
      <c r="M129" s="65"/>
      <c r="N129" s="66" t="s">
        <v>43</v>
      </c>
      <c r="Q129" s="55">
        <v>0.001</v>
      </c>
      <c r="R129" s="55">
        <f>$Q$129*$H$129</f>
        <v>0.00927</v>
      </c>
      <c r="S129" s="55">
        <v>0</v>
      </c>
      <c r="T129" s="56">
        <f>$S$129*$H$129</f>
        <v>0</v>
      </c>
      <c r="AR129" s="37" t="s">
        <v>181</v>
      </c>
      <c r="AT129" s="37" t="s">
        <v>252</v>
      </c>
      <c r="AU129" s="37" t="s">
        <v>80</v>
      </c>
      <c r="AY129" s="6" t="s">
        <v>130</v>
      </c>
      <c r="BE129" s="57">
        <f>IF($N$129="základní",$J$129,0)</f>
        <v>0</v>
      </c>
      <c r="BF129" s="57">
        <f>IF($N$129="snížená",$J$129,0)</f>
        <v>0</v>
      </c>
      <c r="BG129" s="57">
        <f>IF($N$129="zákl. přenesená",$J$129,0)</f>
        <v>0</v>
      </c>
      <c r="BH129" s="57">
        <f>IF($N$129="sníž. přenesená",$J$129,0)</f>
        <v>0</v>
      </c>
      <c r="BI129" s="57">
        <f>IF($N$129="nulová",$J$129,0)</f>
        <v>0</v>
      </c>
      <c r="BJ129" s="37" t="s">
        <v>22</v>
      </c>
      <c r="BK129" s="57">
        <f>ROUND($I$129*$H$129,2)</f>
        <v>0</v>
      </c>
      <c r="BL129" s="37" t="s">
        <v>137</v>
      </c>
      <c r="BM129" s="37" t="s">
        <v>256</v>
      </c>
    </row>
    <row r="130" spans="1:47" s="6" customFormat="1" ht="14.45" customHeight="1">
      <c r="A130" s="186"/>
      <c r="B130" s="243"/>
      <c r="C130" s="186"/>
      <c r="D130" s="300" t="s">
        <v>139</v>
      </c>
      <c r="E130" s="186"/>
      <c r="F130" s="301" t="s">
        <v>257</v>
      </c>
      <c r="G130" s="186"/>
      <c r="H130" s="186"/>
      <c r="I130" s="314"/>
      <c r="J130" s="186"/>
      <c r="K130" s="186"/>
      <c r="L130" s="36"/>
      <c r="M130" s="58"/>
      <c r="T130" s="59"/>
      <c r="AT130" s="6" t="s">
        <v>139</v>
      </c>
      <c r="AU130" s="6" t="s">
        <v>80</v>
      </c>
    </row>
    <row r="131" spans="1:51" s="6" customFormat="1" ht="13.9" customHeight="1">
      <c r="A131" s="186"/>
      <c r="B131" s="302"/>
      <c r="C131" s="186"/>
      <c r="D131" s="303" t="s">
        <v>151</v>
      </c>
      <c r="E131" s="186"/>
      <c r="F131" s="305" t="s">
        <v>668</v>
      </c>
      <c r="G131" s="186"/>
      <c r="H131" s="306">
        <v>9.27</v>
      </c>
      <c r="I131" s="314"/>
      <c r="J131" s="186"/>
      <c r="K131" s="186"/>
      <c r="L131" s="60"/>
      <c r="M131" s="62"/>
      <c r="T131" s="63"/>
      <c r="AT131" s="61" t="s">
        <v>151</v>
      </c>
      <c r="AU131" s="61" t="s">
        <v>80</v>
      </c>
      <c r="AV131" s="61" t="s">
        <v>80</v>
      </c>
      <c r="AW131" s="61" t="s">
        <v>72</v>
      </c>
      <c r="AX131" s="61" t="s">
        <v>22</v>
      </c>
      <c r="AY131" s="61" t="s">
        <v>130</v>
      </c>
    </row>
    <row r="132" spans="1:63" s="46" customFormat="1" ht="30.6" customHeight="1">
      <c r="A132" s="287"/>
      <c r="B132" s="288"/>
      <c r="C132" s="287"/>
      <c r="D132" s="289" t="s">
        <v>71</v>
      </c>
      <c r="E132" s="292" t="s">
        <v>80</v>
      </c>
      <c r="F132" s="292" t="s">
        <v>259</v>
      </c>
      <c r="G132" s="287"/>
      <c r="H132" s="287"/>
      <c r="I132" s="316"/>
      <c r="J132" s="293">
        <f>$BK$132</f>
        <v>0</v>
      </c>
      <c r="K132" s="287"/>
      <c r="L132" s="47"/>
      <c r="M132" s="49"/>
      <c r="P132" s="50">
        <f>SUM($P$133:$P$145)</f>
        <v>0</v>
      </c>
      <c r="R132" s="50">
        <f>SUM($R$133:$R$145)</f>
        <v>0.19176</v>
      </c>
      <c r="T132" s="51">
        <f>SUM($T$133:$T$145)</f>
        <v>0</v>
      </c>
      <c r="AR132" s="48" t="s">
        <v>22</v>
      </c>
      <c r="AT132" s="48" t="s">
        <v>71</v>
      </c>
      <c r="AU132" s="48" t="s">
        <v>22</v>
      </c>
      <c r="AY132" s="48" t="s">
        <v>130</v>
      </c>
      <c r="BK132" s="52">
        <f>SUM($BK$133:$BK$145)</f>
        <v>0</v>
      </c>
    </row>
    <row r="133" spans="1:65" s="6" customFormat="1" ht="13.9" customHeight="1">
      <c r="A133" s="186"/>
      <c r="B133" s="243"/>
      <c r="C133" s="294" t="s">
        <v>208</v>
      </c>
      <c r="D133" s="294" t="s">
        <v>132</v>
      </c>
      <c r="E133" s="295" t="s">
        <v>261</v>
      </c>
      <c r="F133" s="296" t="s">
        <v>262</v>
      </c>
      <c r="G133" s="297" t="s">
        <v>148</v>
      </c>
      <c r="H133" s="298">
        <v>105.28</v>
      </c>
      <c r="I133" s="313"/>
      <c r="J133" s="299">
        <f>ROUND($I$133*$H$133,2)</f>
        <v>0</v>
      </c>
      <c r="K133" s="296" t="s">
        <v>136</v>
      </c>
      <c r="L133" s="36"/>
      <c r="M133" s="53"/>
      <c r="N133" s="54" t="s">
        <v>43</v>
      </c>
      <c r="Q133" s="55">
        <v>0</v>
      </c>
      <c r="R133" s="55">
        <f>$Q$133*$H$133</f>
        <v>0</v>
      </c>
      <c r="S133" s="55">
        <v>0</v>
      </c>
      <c r="T133" s="56">
        <f>$S$133*$H$133</f>
        <v>0</v>
      </c>
      <c r="AR133" s="37" t="s">
        <v>137</v>
      </c>
      <c r="AT133" s="37" t="s">
        <v>132</v>
      </c>
      <c r="AU133" s="37" t="s">
        <v>80</v>
      </c>
      <c r="AY133" s="6" t="s">
        <v>130</v>
      </c>
      <c r="BE133" s="57">
        <f>IF($N$133="základní",$J$133,0)</f>
        <v>0</v>
      </c>
      <c r="BF133" s="57">
        <f>IF($N$133="snížená",$J$133,0)</f>
        <v>0</v>
      </c>
      <c r="BG133" s="57">
        <f>IF($N$133="zákl. přenesená",$J$133,0)</f>
        <v>0</v>
      </c>
      <c r="BH133" s="57">
        <f>IF($N$133="sníž. přenesená",$J$133,0)</f>
        <v>0</v>
      </c>
      <c r="BI133" s="57">
        <f>IF($N$133="nulová",$J$133,0)</f>
        <v>0</v>
      </c>
      <c r="BJ133" s="37" t="s">
        <v>22</v>
      </c>
      <c r="BK133" s="57">
        <f>ROUND($I$133*$H$133,2)</f>
        <v>0</v>
      </c>
      <c r="BL133" s="37" t="s">
        <v>137</v>
      </c>
      <c r="BM133" s="37" t="s">
        <v>263</v>
      </c>
    </row>
    <row r="134" spans="1:47" s="6" customFormat="1" ht="25.15" customHeight="1">
      <c r="A134" s="186"/>
      <c r="B134" s="243"/>
      <c r="C134" s="186"/>
      <c r="D134" s="300" t="s">
        <v>139</v>
      </c>
      <c r="E134" s="186"/>
      <c r="F134" s="301" t="s">
        <v>264</v>
      </c>
      <c r="G134" s="186"/>
      <c r="H134" s="186"/>
      <c r="I134" s="314"/>
      <c r="J134" s="186"/>
      <c r="K134" s="186"/>
      <c r="L134" s="36"/>
      <c r="M134" s="58"/>
      <c r="T134" s="59"/>
      <c r="AT134" s="6" t="s">
        <v>139</v>
      </c>
      <c r="AU134" s="6" t="s">
        <v>80</v>
      </c>
    </row>
    <row r="135" spans="1:51" s="6" customFormat="1" ht="13.9" customHeight="1">
      <c r="A135" s="186"/>
      <c r="B135" s="302"/>
      <c r="C135" s="186"/>
      <c r="D135" s="303" t="s">
        <v>151</v>
      </c>
      <c r="E135" s="304"/>
      <c r="F135" s="305" t="s">
        <v>669</v>
      </c>
      <c r="G135" s="186"/>
      <c r="H135" s="306">
        <v>105.28</v>
      </c>
      <c r="I135" s="314"/>
      <c r="J135" s="186"/>
      <c r="K135" s="186"/>
      <c r="L135" s="60"/>
      <c r="M135" s="62"/>
      <c r="T135" s="63"/>
      <c r="AT135" s="61" t="s">
        <v>151</v>
      </c>
      <c r="AU135" s="61" t="s">
        <v>80</v>
      </c>
      <c r="AV135" s="61" t="s">
        <v>80</v>
      </c>
      <c r="AW135" s="61" t="s">
        <v>98</v>
      </c>
      <c r="AX135" s="61" t="s">
        <v>72</v>
      </c>
      <c r="AY135" s="61" t="s">
        <v>130</v>
      </c>
    </row>
    <row r="136" spans="1:65" s="6" customFormat="1" ht="13.9" customHeight="1">
      <c r="A136" s="186"/>
      <c r="B136" s="243"/>
      <c r="C136" s="294" t="s">
        <v>213</v>
      </c>
      <c r="D136" s="294" t="s">
        <v>132</v>
      </c>
      <c r="E136" s="295" t="s">
        <v>267</v>
      </c>
      <c r="F136" s="296" t="s">
        <v>268</v>
      </c>
      <c r="G136" s="297" t="s">
        <v>224</v>
      </c>
      <c r="H136" s="298">
        <v>206.8</v>
      </c>
      <c r="I136" s="313"/>
      <c r="J136" s="299">
        <f>ROUND($I$136*$H$136,2)</f>
        <v>0</v>
      </c>
      <c r="K136" s="296" t="s">
        <v>136</v>
      </c>
      <c r="L136" s="36"/>
      <c r="M136" s="53"/>
      <c r="N136" s="54" t="s">
        <v>43</v>
      </c>
      <c r="Q136" s="55">
        <v>0.00017</v>
      </c>
      <c r="R136" s="55">
        <f>$Q$136*$H$136</f>
        <v>0.03515600000000001</v>
      </c>
      <c r="S136" s="55">
        <v>0</v>
      </c>
      <c r="T136" s="56">
        <f>$S$136*$H$136</f>
        <v>0</v>
      </c>
      <c r="AR136" s="37" t="s">
        <v>137</v>
      </c>
      <c r="AT136" s="37" t="s">
        <v>132</v>
      </c>
      <c r="AU136" s="37" t="s">
        <v>80</v>
      </c>
      <c r="AY136" s="6" t="s">
        <v>130</v>
      </c>
      <c r="BE136" s="57">
        <f>IF($N$136="základní",$J$136,0)</f>
        <v>0</v>
      </c>
      <c r="BF136" s="57">
        <f>IF($N$136="snížená",$J$136,0)</f>
        <v>0</v>
      </c>
      <c r="BG136" s="57">
        <f>IF($N$136="zákl. přenesená",$J$136,0)</f>
        <v>0</v>
      </c>
      <c r="BH136" s="57">
        <f>IF($N$136="sníž. přenesená",$J$136,0)</f>
        <v>0</v>
      </c>
      <c r="BI136" s="57">
        <f>IF($N$136="nulová",$J$136,0)</f>
        <v>0</v>
      </c>
      <c r="BJ136" s="37" t="s">
        <v>22</v>
      </c>
      <c r="BK136" s="57">
        <f>ROUND($I$136*$H$136,2)</f>
        <v>0</v>
      </c>
      <c r="BL136" s="37" t="s">
        <v>137</v>
      </c>
      <c r="BM136" s="37" t="s">
        <v>269</v>
      </c>
    </row>
    <row r="137" spans="1:47" s="6" customFormat="1" ht="25.15" customHeight="1">
      <c r="A137" s="186"/>
      <c r="B137" s="243"/>
      <c r="C137" s="186"/>
      <c r="D137" s="300" t="s">
        <v>139</v>
      </c>
      <c r="E137" s="186"/>
      <c r="F137" s="301" t="s">
        <v>270</v>
      </c>
      <c r="G137" s="186"/>
      <c r="H137" s="186"/>
      <c r="I137" s="314"/>
      <c r="J137" s="186"/>
      <c r="K137" s="186"/>
      <c r="L137" s="36"/>
      <c r="M137" s="58"/>
      <c r="T137" s="59"/>
      <c r="AT137" s="6" t="s">
        <v>139</v>
      </c>
      <c r="AU137" s="6" t="s">
        <v>80</v>
      </c>
    </row>
    <row r="138" spans="1:51" s="6" customFormat="1" ht="13.9" customHeight="1">
      <c r="A138" s="186"/>
      <c r="B138" s="302"/>
      <c r="C138" s="186"/>
      <c r="D138" s="303" t="s">
        <v>151</v>
      </c>
      <c r="E138" s="304"/>
      <c r="F138" s="305" t="s">
        <v>670</v>
      </c>
      <c r="G138" s="186"/>
      <c r="H138" s="306">
        <v>206.8</v>
      </c>
      <c r="I138" s="314"/>
      <c r="J138" s="186"/>
      <c r="K138" s="186"/>
      <c r="L138" s="60"/>
      <c r="M138" s="62"/>
      <c r="T138" s="63"/>
      <c r="AT138" s="61" t="s">
        <v>151</v>
      </c>
      <c r="AU138" s="61" t="s">
        <v>80</v>
      </c>
      <c r="AV138" s="61" t="s">
        <v>80</v>
      </c>
      <c r="AW138" s="61" t="s">
        <v>98</v>
      </c>
      <c r="AX138" s="61" t="s">
        <v>72</v>
      </c>
      <c r="AY138" s="61" t="s">
        <v>130</v>
      </c>
    </row>
    <row r="139" spans="1:65" s="6" customFormat="1" ht="13.9" customHeight="1">
      <c r="A139" s="186"/>
      <c r="B139" s="243"/>
      <c r="C139" s="307" t="s">
        <v>216</v>
      </c>
      <c r="D139" s="307" t="s">
        <v>252</v>
      </c>
      <c r="E139" s="308" t="s">
        <v>273</v>
      </c>
      <c r="F139" s="309" t="s">
        <v>274</v>
      </c>
      <c r="G139" s="310" t="s">
        <v>224</v>
      </c>
      <c r="H139" s="311">
        <v>237.82</v>
      </c>
      <c r="I139" s="315"/>
      <c r="J139" s="312">
        <f>ROUND($I$139*$H$139,2)</f>
        <v>0</v>
      </c>
      <c r="K139" s="309" t="s">
        <v>136</v>
      </c>
      <c r="L139" s="64"/>
      <c r="M139" s="65"/>
      <c r="N139" s="66" t="s">
        <v>43</v>
      </c>
      <c r="Q139" s="55">
        <v>0.0002</v>
      </c>
      <c r="R139" s="55">
        <f>$Q$139*$H$139</f>
        <v>0.047564</v>
      </c>
      <c r="S139" s="55">
        <v>0</v>
      </c>
      <c r="T139" s="56">
        <f>$S$139*$H$139</f>
        <v>0</v>
      </c>
      <c r="AR139" s="37" t="s">
        <v>181</v>
      </c>
      <c r="AT139" s="37" t="s">
        <v>252</v>
      </c>
      <c r="AU139" s="37" t="s">
        <v>80</v>
      </c>
      <c r="AY139" s="6" t="s">
        <v>130</v>
      </c>
      <c r="BE139" s="57">
        <f>IF($N$139="základní",$J$139,0)</f>
        <v>0</v>
      </c>
      <c r="BF139" s="57">
        <f>IF($N$139="snížená",$J$139,0)</f>
        <v>0</v>
      </c>
      <c r="BG139" s="57">
        <f>IF($N$139="zákl. přenesená",$J$139,0)</f>
        <v>0</v>
      </c>
      <c r="BH139" s="57">
        <f>IF($N$139="sníž. přenesená",$J$139,0)</f>
        <v>0</v>
      </c>
      <c r="BI139" s="57">
        <f>IF($N$139="nulová",$J$139,0)</f>
        <v>0</v>
      </c>
      <c r="BJ139" s="37" t="s">
        <v>22</v>
      </c>
      <c r="BK139" s="57">
        <f>ROUND($I$139*$H$139,2)</f>
        <v>0</v>
      </c>
      <c r="BL139" s="37" t="s">
        <v>137</v>
      </c>
      <c r="BM139" s="37" t="s">
        <v>275</v>
      </c>
    </row>
    <row r="140" spans="1:47" s="6" customFormat="1" ht="14.45" customHeight="1">
      <c r="A140" s="186"/>
      <c r="B140" s="243"/>
      <c r="C140" s="186"/>
      <c r="D140" s="300" t="s">
        <v>139</v>
      </c>
      <c r="E140" s="186"/>
      <c r="F140" s="301" t="s">
        <v>276</v>
      </c>
      <c r="G140" s="186"/>
      <c r="H140" s="186"/>
      <c r="I140" s="314"/>
      <c r="J140" s="186"/>
      <c r="K140" s="186"/>
      <c r="L140" s="36"/>
      <c r="M140" s="58"/>
      <c r="T140" s="59"/>
      <c r="AT140" s="6" t="s">
        <v>139</v>
      </c>
      <c r="AU140" s="6" t="s">
        <v>80</v>
      </c>
    </row>
    <row r="141" spans="1:51" s="6" customFormat="1" ht="13.9" customHeight="1">
      <c r="A141" s="186"/>
      <c r="B141" s="302"/>
      <c r="C141" s="186"/>
      <c r="D141" s="303" t="s">
        <v>151</v>
      </c>
      <c r="E141" s="304"/>
      <c r="F141" s="305" t="s">
        <v>671</v>
      </c>
      <c r="G141" s="186"/>
      <c r="H141" s="306">
        <v>206.8</v>
      </c>
      <c r="I141" s="314"/>
      <c r="J141" s="186"/>
      <c r="K141" s="186"/>
      <c r="L141" s="60"/>
      <c r="M141" s="62"/>
      <c r="T141" s="63"/>
      <c r="AT141" s="61" t="s">
        <v>151</v>
      </c>
      <c r="AU141" s="61" t="s">
        <v>80</v>
      </c>
      <c r="AV141" s="61" t="s">
        <v>80</v>
      </c>
      <c r="AW141" s="61" t="s">
        <v>98</v>
      </c>
      <c r="AX141" s="61" t="s">
        <v>72</v>
      </c>
      <c r="AY141" s="61" t="s">
        <v>130</v>
      </c>
    </row>
    <row r="142" spans="1:51" s="6" customFormat="1" ht="13.9" customHeight="1">
      <c r="A142" s="186"/>
      <c r="B142" s="302"/>
      <c r="C142" s="186"/>
      <c r="D142" s="303" t="s">
        <v>151</v>
      </c>
      <c r="E142" s="186"/>
      <c r="F142" s="305" t="s">
        <v>672</v>
      </c>
      <c r="G142" s="186"/>
      <c r="H142" s="306">
        <v>237.82</v>
      </c>
      <c r="I142" s="314"/>
      <c r="J142" s="186"/>
      <c r="K142" s="186"/>
      <c r="L142" s="60"/>
      <c r="M142" s="62"/>
      <c r="T142" s="63"/>
      <c r="AT142" s="61" t="s">
        <v>151</v>
      </c>
      <c r="AU142" s="61" t="s">
        <v>80</v>
      </c>
      <c r="AV142" s="61" t="s">
        <v>80</v>
      </c>
      <c r="AW142" s="61" t="s">
        <v>72</v>
      </c>
      <c r="AX142" s="61" t="s">
        <v>22</v>
      </c>
      <c r="AY142" s="61" t="s">
        <v>130</v>
      </c>
    </row>
    <row r="143" spans="1:65" s="6" customFormat="1" ht="13.9" customHeight="1">
      <c r="A143" s="186"/>
      <c r="B143" s="243"/>
      <c r="C143" s="294" t="s">
        <v>9</v>
      </c>
      <c r="D143" s="294" t="s">
        <v>132</v>
      </c>
      <c r="E143" s="295" t="s">
        <v>279</v>
      </c>
      <c r="F143" s="296" t="s">
        <v>280</v>
      </c>
      <c r="G143" s="297" t="s">
        <v>281</v>
      </c>
      <c r="H143" s="298">
        <v>94</v>
      </c>
      <c r="I143" s="313"/>
      <c r="J143" s="299">
        <f>ROUND($I$143*$H$143,2)</f>
        <v>0</v>
      </c>
      <c r="K143" s="296" t="s">
        <v>136</v>
      </c>
      <c r="L143" s="36"/>
      <c r="M143" s="53"/>
      <c r="N143" s="54" t="s">
        <v>43</v>
      </c>
      <c r="Q143" s="55">
        <v>0.00116</v>
      </c>
      <c r="R143" s="55">
        <f>$Q$143*$H$143</f>
        <v>0.10904</v>
      </c>
      <c r="S143" s="55">
        <v>0</v>
      </c>
      <c r="T143" s="56">
        <f>$S$143*$H$143</f>
        <v>0</v>
      </c>
      <c r="AR143" s="37" t="s">
        <v>137</v>
      </c>
      <c r="AT143" s="37" t="s">
        <v>132</v>
      </c>
      <c r="AU143" s="37" t="s">
        <v>80</v>
      </c>
      <c r="AY143" s="6" t="s">
        <v>130</v>
      </c>
      <c r="BE143" s="57">
        <f>IF($N$143="základní",$J$143,0)</f>
        <v>0</v>
      </c>
      <c r="BF143" s="57">
        <f>IF($N$143="snížená",$J$143,0)</f>
        <v>0</v>
      </c>
      <c r="BG143" s="57">
        <f>IF($N$143="zákl. přenesená",$J$143,0)</f>
        <v>0</v>
      </c>
      <c r="BH143" s="57">
        <f>IF($N$143="sníž. přenesená",$J$143,0)</f>
        <v>0</v>
      </c>
      <c r="BI143" s="57">
        <f>IF($N$143="nulová",$J$143,0)</f>
        <v>0</v>
      </c>
      <c r="BJ143" s="37" t="s">
        <v>22</v>
      </c>
      <c r="BK143" s="57">
        <f>ROUND($I$143*$H$143,2)</f>
        <v>0</v>
      </c>
      <c r="BL143" s="37" t="s">
        <v>137</v>
      </c>
      <c r="BM143" s="37" t="s">
        <v>282</v>
      </c>
    </row>
    <row r="144" spans="1:47" s="6" customFormat="1" ht="14.45" customHeight="1">
      <c r="A144" s="186"/>
      <c r="B144" s="243"/>
      <c r="C144" s="186"/>
      <c r="D144" s="300" t="s">
        <v>139</v>
      </c>
      <c r="E144" s="186"/>
      <c r="F144" s="301" t="s">
        <v>283</v>
      </c>
      <c r="G144" s="186"/>
      <c r="H144" s="186"/>
      <c r="I144" s="314"/>
      <c r="J144" s="186"/>
      <c r="K144" s="186"/>
      <c r="L144" s="36"/>
      <c r="M144" s="58"/>
      <c r="T144" s="59"/>
      <c r="AT144" s="6" t="s">
        <v>139</v>
      </c>
      <c r="AU144" s="6" t="s">
        <v>80</v>
      </c>
    </row>
    <row r="145" spans="1:51" s="6" customFormat="1" ht="13.9" customHeight="1">
      <c r="A145" s="186"/>
      <c r="B145" s="302"/>
      <c r="C145" s="186"/>
      <c r="D145" s="303" t="s">
        <v>151</v>
      </c>
      <c r="E145" s="304"/>
      <c r="F145" s="305" t="s">
        <v>673</v>
      </c>
      <c r="G145" s="186"/>
      <c r="H145" s="306">
        <v>94</v>
      </c>
      <c r="I145" s="314"/>
      <c r="J145" s="186"/>
      <c r="K145" s="186"/>
      <c r="L145" s="60"/>
      <c r="M145" s="62"/>
      <c r="T145" s="63"/>
      <c r="AT145" s="61" t="s">
        <v>151</v>
      </c>
      <c r="AU145" s="61" t="s">
        <v>80</v>
      </c>
      <c r="AV145" s="61" t="s">
        <v>80</v>
      </c>
      <c r="AW145" s="61" t="s">
        <v>98</v>
      </c>
      <c r="AX145" s="61" t="s">
        <v>72</v>
      </c>
      <c r="AY145" s="61" t="s">
        <v>130</v>
      </c>
    </row>
    <row r="146" spans="1:63" s="46" customFormat="1" ht="30.6" customHeight="1">
      <c r="A146" s="287"/>
      <c r="B146" s="288"/>
      <c r="C146" s="287"/>
      <c r="D146" s="289" t="s">
        <v>71</v>
      </c>
      <c r="E146" s="292" t="s">
        <v>145</v>
      </c>
      <c r="F146" s="292" t="s">
        <v>285</v>
      </c>
      <c r="G146" s="287"/>
      <c r="H146" s="287"/>
      <c r="I146" s="316"/>
      <c r="J146" s="293">
        <f>$BK$146</f>
        <v>0</v>
      </c>
      <c r="K146" s="287"/>
      <c r="L146" s="47"/>
      <c r="M146" s="49"/>
      <c r="P146" s="50">
        <f>SUM($P$147:$P$176)</f>
        <v>0</v>
      </c>
      <c r="R146" s="50">
        <f>SUM($R$147:$R$176)</f>
        <v>7.1457192</v>
      </c>
      <c r="T146" s="51">
        <f>SUM($T$147:$T$176)</f>
        <v>0</v>
      </c>
      <c r="AR146" s="48" t="s">
        <v>22</v>
      </c>
      <c r="AT146" s="48" t="s">
        <v>71</v>
      </c>
      <c r="AU146" s="48" t="s">
        <v>22</v>
      </c>
      <c r="AY146" s="48" t="s">
        <v>130</v>
      </c>
      <c r="BK146" s="52">
        <f>SUM($BK$147:$BK$176)</f>
        <v>0</v>
      </c>
    </row>
    <row r="147" spans="1:65" s="6" customFormat="1" ht="13.9" customHeight="1">
      <c r="A147" s="186"/>
      <c r="B147" s="243"/>
      <c r="C147" s="294" t="s">
        <v>221</v>
      </c>
      <c r="D147" s="294" t="s">
        <v>132</v>
      </c>
      <c r="E147" s="295" t="s">
        <v>287</v>
      </c>
      <c r="F147" s="296" t="s">
        <v>288</v>
      </c>
      <c r="G147" s="297" t="s">
        <v>148</v>
      </c>
      <c r="H147" s="298">
        <v>38.1</v>
      </c>
      <c r="I147" s="313"/>
      <c r="J147" s="299">
        <f>ROUND($I$147*$H$147,2)</f>
        <v>0</v>
      </c>
      <c r="K147" s="296" t="s">
        <v>136</v>
      </c>
      <c r="L147" s="36"/>
      <c r="M147" s="53"/>
      <c r="N147" s="54" t="s">
        <v>43</v>
      </c>
      <c r="Q147" s="55">
        <v>0</v>
      </c>
      <c r="R147" s="55">
        <f>$Q$147*$H$147</f>
        <v>0</v>
      </c>
      <c r="S147" s="55">
        <v>0</v>
      </c>
      <c r="T147" s="56">
        <f>$S$147*$H$147</f>
        <v>0</v>
      </c>
      <c r="AR147" s="37" t="s">
        <v>137</v>
      </c>
      <c r="AT147" s="37" t="s">
        <v>132</v>
      </c>
      <c r="AU147" s="37" t="s">
        <v>80</v>
      </c>
      <c r="AY147" s="6" t="s">
        <v>130</v>
      </c>
      <c r="BE147" s="57">
        <f>IF($N$147="základní",$J$147,0)</f>
        <v>0</v>
      </c>
      <c r="BF147" s="57">
        <f>IF($N$147="snížená",$J$147,0)</f>
        <v>0</v>
      </c>
      <c r="BG147" s="57">
        <f>IF($N$147="zákl. přenesená",$J$147,0)</f>
        <v>0</v>
      </c>
      <c r="BH147" s="57">
        <f>IF($N$147="sníž. přenesená",$J$147,0)</f>
        <v>0</v>
      </c>
      <c r="BI147" s="57">
        <f>IF($N$147="nulová",$J$147,0)</f>
        <v>0</v>
      </c>
      <c r="BJ147" s="37" t="s">
        <v>22</v>
      </c>
      <c r="BK147" s="57">
        <f>ROUND($I$147*$H$147,2)</f>
        <v>0</v>
      </c>
      <c r="BL147" s="37" t="s">
        <v>137</v>
      </c>
      <c r="BM147" s="37" t="s">
        <v>674</v>
      </c>
    </row>
    <row r="148" spans="1:47" s="6" customFormat="1" ht="36.6" customHeight="1">
      <c r="A148" s="186"/>
      <c r="B148" s="243"/>
      <c r="C148" s="186"/>
      <c r="D148" s="300" t="s">
        <v>139</v>
      </c>
      <c r="E148" s="186"/>
      <c r="F148" s="301" t="s">
        <v>290</v>
      </c>
      <c r="G148" s="186"/>
      <c r="H148" s="186"/>
      <c r="I148" s="314"/>
      <c r="J148" s="186"/>
      <c r="K148" s="186"/>
      <c r="L148" s="36"/>
      <c r="M148" s="58"/>
      <c r="T148" s="59"/>
      <c r="AT148" s="6" t="s">
        <v>139</v>
      </c>
      <c r="AU148" s="6" t="s">
        <v>80</v>
      </c>
    </row>
    <row r="149" spans="1:51" s="6" customFormat="1" ht="13.9" customHeight="1">
      <c r="A149" s="186"/>
      <c r="B149" s="302"/>
      <c r="C149" s="186"/>
      <c r="D149" s="303" t="s">
        <v>151</v>
      </c>
      <c r="E149" s="304"/>
      <c r="F149" s="305" t="s">
        <v>675</v>
      </c>
      <c r="G149" s="186"/>
      <c r="H149" s="306">
        <v>38.1</v>
      </c>
      <c r="I149" s="314"/>
      <c r="J149" s="186"/>
      <c r="K149" s="186"/>
      <c r="L149" s="60"/>
      <c r="M149" s="62"/>
      <c r="T149" s="63"/>
      <c r="AT149" s="61" t="s">
        <v>151</v>
      </c>
      <c r="AU149" s="61" t="s">
        <v>80</v>
      </c>
      <c r="AV149" s="61" t="s">
        <v>80</v>
      </c>
      <c r="AW149" s="61" t="s">
        <v>98</v>
      </c>
      <c r="AX149" s="61" t="s">
        <v>72</v>
      </c>
      <c r="AY149" s="61" t="s">
        <v>130</v>
      </c>
    </row>
    <row r="150" spans="1:65" s="6" customFormat="1" ht="13.9" customHeight="1">
      <c r="A150" s="186"/>
      <c r="B150" s="243"/>
      <c r="C150" s="294" t="s">
        <v>228</v>
      </c>
      <c r="D150" s="294" t="s">
        <v>132</v>
      </c>
      <c r="E150" s="295" t="s">
        <v>293</v>
      </c>
      <c r="F150" s="296" t="s">
        <v>294</v>
      </c>
      <c r="G150" s="297" t="s">
        <v>148</v>
      </c>
      <c r="H150" s="298">
        <v>18.43</v>
      </c>
      <c r="I150" s="313"/>
      <c r="J150" s="299">
        <f>ROUND($I$150*$H$150,2)</f>
        <v>0</v>
      </c>
      <c r="K150" s="296" t="s">
        <v>136</v>
      </c>
      <c r="L150" s="36"/>
      <c r="M150" s="53"/>
      <c r="N150" s="54" t="s">
        <v>43</v>
      </c>
      <c r="Q150" s="55">
        <v>0</v>
      </c>
      <c r="R150" s="55">
        <f>$Q$150*$H$150</f>
        <v>0</v>
      </c>
      <c r="S150" s="55">
        <v>0</v>
      </c>
      <c r="T150" s="56">
        <f>$S$150*$H$150</f>
        <v>0</v>
      </c>
      <c r="AR150" s="37" t="s">
        <v>137</v>
      </c>
      <c r="AT150" s="37" t="s">
        <v>132</v>
      </c>
      <c r="AU150" s="37" t="s">
        <v>80</v>
      </c>
      <c r="AY150" s="6" t="s">
        <v>130</v>
      </c>
      <c r="BE150" s="57">
        <f>IF($N$150="základní",$J$150,0)</f>
        <v>0</v>
      </c>
      <c r="BF150" s="57">
        <f>IF($N$150="snížená",$J$150,0)</f>
        <v>0</v>
      </c>
      <c r="BG150" s="57">
        <f>IF($N$150="zákl. přenesená",$J$150,0)</f>
        <v>0</v>
      </c>
      <c r="BH150" s="57">
        <f>IF($N$150="sníž. přenesená",$J$150,0)</f>
        <v>0</v>
      </c>
      <c r="BI150" s="57">
        <f>IF($N$150="nulová",$J$150,0)</f>
        <v>0</v>
      </c>
      <c r="BJ150" s="37" t="s">
        <v>22</v>
      </c>
      <c r="BK150" s="57">
        <f>ROUND($I$150*$H$150,2)</f>
        <v>0</v>
      </c>
      <c r="BL150" s="37" t="s">
        <v>137</v>
      </c>
      <c r="BM150" s="37" t="s">
        <v>676</v>
      </c>
    </row>
    <row r="151" spans="1:47" s="6" customFormat="1" ht="36.6" customHeight="1">
      <c r="A151" s="186"/>
      <c r="B151" s="243"/>
      <c r="C151" s="186"/>
      <c r="D151" s="300" t="s">
        <v>139</v>
      </c>
      <c r="E151" s="186"/>
      <c r="F151" s="301" t="s">
        <v>296</v>
      </c>
      <c r="G151" s="186"/>
      <c r="H151" s="186"/>
      <c r="I151" s="314"/>
      <c r="J151" s="186"/>
      <c r="K151" s="186"/>
      <c r="L151" s="36"/>
      <c r="M151" s="58"/>
      <c r="T151" s="59"/>
      <c r="AT151" s="6" t="s">
        <v>139</v>
      </c>
      <c r="AU151" s="6" t="s">
        <v>80</v>
      </c>
    </row>
    <row r="152" spans="1:51" s="6" customFormat="1" ht="13.9" customHeight="1">
      <c r="A152" s="186"/>
      <c r="B152" s="302"/>
      <c r="C152" s="186"/>
      <c r="D152" s="303" t="s">
        <v>151</v>
      </c>
      <c r="E152" s="304"/>
      <c r="F152" s="305" t="s">
        <v>677</v>
      </c>
      <c r="G152" s="186"/>
      <c r="H152" s="306">
        <v>8.05</v>
      </c>
      <c r="I152" s="314"/>
      <c r="J152" s="186"/>
      <c r="K152" s="186"/>
      <c r="L152" s="60"/>
      <c r="M152" s="62"/>
      <c r="T152" s="63"/>
      <c r="AT152" s="61" t="s">
        <v>151</v>
      </c>
      <c r="AU152" s="61" t="s">
        <v>80</v>
      </c>
      <c r="AV152" s="61" t="s">
        <v>80</v>
      </c>
      <c r="AW152" s="61" t="s">
        <v>98</v>
      </c>
      <c r="AX152" s="61" t="s">
        <v>72</v>
      </c>
      <c r="AY152" s="61" t="s">
        <v>130</v>
      </c>
    </row>
    <row r="153" spans="1:51" s="6" customFormat="1" ht="13.9" customHeight="1">
      <c r="A153" s="186"/>
      <c r="B153" s="302"/>
      <c r="C153" s="186"/>
      <c r="D153" s="303" t="s">
        <v>151</v>
      </c>
      <c r="E153" s="304"/>
      <c r="F153" s="305" t="s">
        <v>298</v>
      </c>
      <c r="G153" s="186"/>
      <c r="H153" s="306">
        <v>3.375</v>
      </c>
      <c r="I153" s="314"/>
      <c r="J153" s="186"/>
      <c r="K153" s="186"/>
      <c r="L153" s="60"/>
      <c r="M153" s="62"/>
      <c r="T153" s="63"/>
      <c r="AT153" s="61" t="s">
        <v>151</v>
      </c>
      <c r="AU153" s="61" t="s">
        <v>80</v>
      </c>
      <c r="AV153" s="61" t="s">
        <v>80</v>
      </c>
      <c r="AW153" s="61" t="s">
        <v>98</v>
      </c>
      <c r="AX153" s="61" t="s">
        <v>72</v>
      </c>
      <c r="AY153" s="61" t="s">
        <v>130</v>
      </c>
    </row>
    <row r="154" spans="1:51" s="6" customFormat="1" ht="13.9" customHeight="1">
      <c r="A154" s="186"/>
      <c r="B154" s="302"/>
      <c r="C154" s="186"/>
      <c r="D154" s="303" t="s">
        <v>151</v>
      </c>
      <c r="E154" s="304"/>
      <c r="F154" s="305" t="s">
        <v>594</v>
      </c>
      <c r="G154" s="186"/>
      <c r="H154" s="306">
        <v>4.32</v>
      </c>
      <c r="I154" s="314"/>
      <c r="J154" s="186"/>
      <c r="K154" s="186"/>
      <c r="L154" s="60"/>
      <c r="M154" s="62"/>
      <c r="T154" s="63"/>
      <c r="AT154" s="61" t="s">
        <v>151</v>
      </c>
      <c r="AU154" s="61" t="s">
        <v>80</v>
      </c>
      <c r="AV154" s="61" t="s">
        <v>80</v>
      </c>
      <c r="AW154" s="61" t="s">
        <v>98</v>
      </c>
      <c r="AX154" s="61" t="s">
        <v>72</v>
      </c>
      <c r="AY154" s="61" t="s">
        <v>130</v>
      </c>
    </row>
    <row r="155" spans="1:51" s="6" customFormat="1" ht="13.9" customHeight="1">
      <c r="A155" s="186"/>
      <c r="B155" s="302"/>
      <c r="C155" s="186"/>
      <c r="D155" s="303" t="s">
        <v>151</v>
      </c>
      <c r="E155" s="304"/>
      <c r="F155" s="305" t="s">
        <v>595</v>
      </c>
      <c r="G155" s="186"/>
      <c r="H155" s="306">
        <v>3.06</v>
      </c>
      <c r="I155" s="314"/>
      <c r="J155" s="186"/>
      <c r="K155" s="186"/>
      <c r="L155" s="60"/>
      <c r="M155" s="62"/>
      <c r="T155" s="63"/>
      <c r="AT155" s="61" t="s">
        <v>151</v>
      </c>
      <c r="AU155" s="61" t="s">
        <v>80</v>
      </c>
      <c r="AV155" s="61" t="s">
        <v>80</v>
      </c>
      <c r="AW155" s="61" t="s">
        <v>98</v>
      </c>
      <c r="AX155" s="61" t="s">
        <v>72</v>
      </c>
      <c r="AY155" s="61" t="s">
        <v>130</v>
      </c>
    </row>
    <row r="156" spans="1:51" s="6" customFormat="1" ht="13.9" customHeight="1">
      <c r="A156" s="186"/>
      <c r="B156" s="302"/>
      <c r="C156" s="186"/>
      <c r="D156" s="303" t="s">
        <v>151</v>
      </c>
      <c r="E156" s="304"/>
      <c r="F156" s="305" t="s">
        <v>301</v>
      </c>
      <c r="G156" s="186"/>
      <c r="H156" s="306">
        <v>-0.075</v>
      </c>
      <c r="I156" s="314"/>
      <c r="J156" s="186"/>
      <c r="K156" s="186"/>
      <c r="L156" s="60"/>
      <c r="M156" s="62"/>
      <c r="T156" s="63"/>
      <c r="AT156" s="61" t="s">
        <v>151</v>
      </c>
      <c r="AU156" s="61" t="s">
        <v>80</v>
      </c>
      <c r="AV156" s="61" t="s">
        <v>80</v>
      </c>
      <c r="AW156" s="61" t="s">
        <v>98</v>
      </c>
      <c r="AX156" s="61" t="s">
        <v>72</v>
      </c>
      <c r="AY156" s="61" t="s">
        <v>130</v>
      </c>
    </row>
    <row r="157" spans="1:51" s="6" customFormat="1" ht="13.9" customHeight="1">
      <c r="A157" s="186"/>
      <c r="B157" s="302"/>
      <c r="C157" s="186"/>
      <c r="D157" s="303" t="s">
        <v>151</v>
      </c>
      <c r="E157" s="304"/>
      <c r="F157" s="305" t="s">
        <v>678</v>
      </c>
      <c r="G157" s="186"/>
      <c r="H157" s="306">
        <v>-0.3</v>
      </c>
      <c r="I157" s="314"/>
      <c r="J157" s="186"/>
      <c r="K157" s="186"/>
      <c r="L157" s="60"/>
      <c r="M157" s="62"/>
      <c r="T157" s="63"/>
      <c r="AT157" s="61" t="s">
        <v>151</v>
      </c>
      <c r="AU157" s="61" t="s">
        <v>80</v>
      </c>
      <c r="AV157" s="61" t="s">
        <v>80</v>
      </c>
      <c r="AW157" s="61" t="s">
        <v>98</v>
      </c>
      <c r="AX157" s="61" t="s">
        <v>72</v>
      </c>
      <c r="AY157" s="61" t="s">
        <v>130</v>
      </c>
    </row>
    <row r="158" spans="1:65" s="6" customFormat="1" ht="13.9" customHeight="1">
      <c r="A158" s="186"/>
      <c r="B158" s="243"/>
      <c r="C158" s="294" t="s">
        <v>234</v>
      </c>
      <c r="D158" s="294" t="s">
        <v>132</v>
      </c>
      <c r="E158" s="295" t="s">
        <v>304</v>
      </c>
      <c r="F158" s="296" t="s">
        <v>305</v>
      </c>
      <c r="G158" s="297" t="s">
        <v>224</v>
      </c>
      <c r="H158" s="298">
        <v>230.36</v>
      </c>
      <c r="I158" s="313"/>
      <c r="J158" s="299">
        <f>ROUND($I$158*$H$158,2)</f>
        <v>0</v>
      </c>
      <c r="K158" s="296" t="s">
        <v>136</v>
      </c>
      <c r="L158" s="36"/>
      <c r="M158" s="53"/>
      <c r="N158" s="54" t="s">
        <v>43</v>
      </c>
      <c r="Q158" s="55">
        <v>0.00765</v>
      </c>
      <c r="R158" s="55">
        <f>$Q$158*$H$158</f>
        <v>1.762254</v>
      </c>
      <c r="S158" s="55">
        <v>0</v>
      </c>
      <c r="T158" s="56">
        <f>$S$158*$H$158</f>
        <v>0</v>
      </c>
      <c r="AR158" s="37" t="s">
        <v>137</v>
      </c>
      <c r="AT158" s="37" t="s">
        <v>132</v>
      </c>
      <c r="AU158" s="37" t="s">
        <v>80</v>
      </c>
      <c r="AY158" s="6" t="s">
        <v>130</v>
      </c>
      <c r="BE158" s="57">
        <f>IF($N$158="základní",$J$158,0)</f>
        <v>0</v>
      </c>
      <c r="BF158" s="57">
        <f>IF($N$158="snížená",$J$158,0)</f>
        <v>0</v>
      </c>
      <c r="BG158" s="57">
        <f>IF($N$158="zákl. přenesená",$J$158,0)</f>
        <v>0</v>
      </c>
      <c r="BH158" s="57">
        <f>IF($N$158="sníž. přenesená",$J$158,0)</f>
        <v>0</v>
      </c>
      <c r="BI158" s="57">
        <f>IF($N$158="nulová",$J$158,0)</f>
        <v>0</v>
      </c>
      <c r="BJ158" s="37" t="s">
        <v>22</v>
      </c>
      <c r="BK158" s="57">
        <f>ROUND($I$158*$H$158,2)</f>
        <v>0</v>
      </c>
      <c r="BL158" s="37" t="s">
        <v>137</v>
      </c>
      <c r="BM158" s="37" t="s">
        <v>306</v>
      </c>
    </row>
    <row r="159" spans="1:47" s="6" customFormat="1" ht="36.6" customHeight="1">
      <c r="A159" s="186"/>
      <c r="B159" s="243"/>
      <c r="C159" s="186"/>
      <c r="D159" s="300" t="s">
        <v>139</v>
      </c>
      <c r="E159" s="186"/>
      <c r="F159" s="301" t="s">
        <v>307</v>
      </c>
      <c r="G159" s="186"/>
      <c r="H159" s="186"/>
      <c r="I159" s="314"/>
      <c r="J159" s="186"/>
      <c r="K159" s="186"/>
      <c r="L159" s="36"/>
      <c r="M159" s="58"/>
      <c r="T159" s="59"/>
      <c r="AT159" s="6" t="s">
        <v>139</v>
      </c>
      <c r="AU159" s="6" t="s">
        <v>80</v>
      </c>
    </row>
    <row r="160" spans="1:51" s="6" customFormat="1" ht="13.9" customHeight="1">
      <c r="A160" s="186"/>
      <c r="B160" s="302"/>
      <c r="C160" s="186"/>
      <c r="D160" s="303" t="s">
        <v>151</v>
      </c>
      <c r="E160" s="304"/>
      <c r="F160" s="305" t="s">
        <v>679</v>
      </c>
      <c r="G160" s="186"/>
      <c r="H160" s="306">
        <v>157.8</v>
      </c>
      <c r="I160" s="314"/>
      <c r="J160" s="186"/>
      <c r="K160" s="186"/>
      <c r="L160" s="60"/>
      <c r="M160" s="62"/>
      <c r="T160" s="63"/>
      <c r="AT160" s="61" t="s">
        <v>151</v>
      </c>
      <c r="AU160" s="61" t="s">
        <v>80</v>
      </c>
      <c r="AV160" s="61" t="s">
        <v>80</v>
      </c>
      <c r="AW160" s="61" t="s">
        <v>98</v>
      </c>
      <c r="AX160" s="61" t="s">
        <v>72</v>
      </c>
      <c r="AY160" s="61" t="s">
        <v>130</v>
      </c>
    </row>
    <row r="161" spans="1:51" s="6" customFormat="1" ht="13.9" customHeight="1">
      <c r="A161" s="186"/>
      <c r="B161" s="302"/>
      <c r="C161" s="186"/>
      <c r="D161" s="303" t="s">
        <v>151</v>
      </c>
      <c r="E161" s="304"/>
      <c r="F161" s="305" t="s">
        <v>680</v>
      </c>
      <c r="G161" s="186"/>
      <c r="H161" s="306">
        <v>34.04</v>
      </c>
      <c r="I161" s="314"/>
      <c r="J161" s="186"/>
      <c r="K161" s="186"/>
      <c r="L161" s="60"/>
      <c r="M161" s="62"/>
      <c r="T161" s="63"/>
      <c r="AT161" s="61" t="s">
        <v>151</v>
      </c>
      <c r="AU161" s="61" t="s">
        <v>80</v>
      </c>
      <c r="AV161" s="61" t="s">
        <v>80</v>
      </c>
      <c r="AW161" s="61" t="s">
        <v>98</v>
      </c>
      <c r="AX161" s="61" t="s">
        <v>72</v>
      </c>
      <c r="AY161" s="61" t="s">
        <v>130</v>
      </c>
    </row>
    <row r="162" spans="1:51" s="6" customFormat="1" ht="13.9" customHeight="1">
      <c r="A162" s="186"/>
      <c r="B162" s="302"/>
      <c r="C162" s="186"/>
      <c r="D162" s="303" t="s">
        <v>151</v>
      </c>
      <c r="E162" s="304"/>
      <c r="F162" s="305" t="s">
        <v>310</v>
      </c>
      <c r="G162" s="186"/>
      <c r="H162" s="306">
        <v>9</v>
      </c>
      <c r="I162" s="314"/>
      <c r="J162" s="186"/>
      <c r="K162" s="186"/>
      <c r="L162" s="60"/>
      <c r="M162" s="62"/>
      <c r="T162" s="63"/>
      <c r="AT162" s="61" t="s">
        <v>151</v>
      </c>
      <c r="AU162" s="61" t="s">
        <v>80</v>
      </c>
      <c r="AV162" s="61" t="s">
        <v>80</v>
      </c>
      <c r="AW162" s="61" t="s">
        <v>98</v>
      </c>
      <c r="AX162" s="61" t="s">
        <v>72</v>
      </c>
      <c r="AY162" s="61" t="s">
        <v>130</v>
      </c>
    </row>
    <row r="163" spans="1:51" s="6" customFormat="1" ht="13.9" customHeight="1">
      <c r="A163" s="186"/>
      <c r="B163" s="302"/>
      <c r="C163" s="186"/>
      <c r="D163" s="303" t="s">
        <v>151</v>
      </c>
      <c r="E163" s="304"/>
      <c r="F163" s="305" t="s">
        <v>681</v>
      </c>
      <c r="G163" s="186"/>
      <c r="H163" s="306">
        <v>17.28</v>
      </c>
      <c r="I163" s="314"/>
      <c r="J163" s="186"/>
      <c r="K163" s="186"/>
      <c r="L163" s="60"/>
      <c r="M163" s="62"/>
      <c r="T163" s="63"/>
      <c r="AT163" s="61" t="s">
        <v>151</v>
      </c>
      <c r="AU163" s="61" t="s">
        <v>80</v>
      </c>
      <c r="AV163" s="61" t="s">
        <v>80</v>
      </c>
      <c r="AW163" s="61" t="s">
        <v>98</v>
      </c>
      <c r="AX163" s="61" t="s">
        <v>72</v>
      </c>
      <c r="AY163" s="61" t="s">
        <v>130</v>
      </c>
    </row>
    <row r="164" spans="1:51" s="6" customFormat="1" ht="13.9" customHeight="1">
      <c r="A164" s="186"/>
      <c r="B164" s="302"/>
      <c r="C164" s="186"/>
      <c r="D164" s="303" t="s">
        <v>151</v>
      </c>
      <c r="E164" s="304"/>
      <c r="F164" s="305" t="s">
        <v>682</v>
      </c>
      <c r="G164" s="186"/>
      <c r="H164" s="306">
        <v>12.24</v>
      </c>
      <c r="I164" s="314"/>
      <c r="J164" s="186"/>
      <c r="K164" s="186"/>
      <c r="L164" s="60"/>
      <c r="M164" s="62"/>
      <c r="T164" s="63"/>
      <c r="AT164" s="61" t="s">
        <v>151</v>
      </c>
      <c r="AU164" s="61" t="s">
        <v>80</v>
      </c>
      <c r="AV164" s="61" t="s">
        <v>80</v>
      </c>
      <c r="AW164" s="61" t="s">
        <v>98</v>
      </c>
      <c r="AX164" s="61" t="s">
        <v>72</v>
      </c>
      <c r="AY164" s="61" t="s">
        <v>130</v>
      </c>
    </row>
    <row r="165" spans="1:65" s="6" customFormat="1" ht="13.9" customHeight="1">
      <c r="A165" s="186"/>
      <c r="B165" s="243"/>
      <c r="C165" s="294" t="s">
        <v>240</v>
      </c>
      <c r="D165" s="294" t="s">
        <v>132</v>
      </c>
      <c r="E165" s="295" t="s">
        <v>314</v>
      </c>
      <c r="F165" s="296" t="s">
        <v>315</v>
      </c>
      <c r="G165" s="297" t="s">
        <v>224</v>
      </c>
      <c r="H165" s="298">
        <v>230.36</v>
      </c>
      <c r="I165" s="313"/>
      <c r="J165" s="299">
        <f>ROUND($I$165*$H$165,2)</f>
        <v>0</v>
      </c>
      <c r="K165" s="296" t="s">
        <v>136</v>
      </c>
      <c r="L165" s="36"/>
      <c r="M165" s="53"/>
      <c r="N165" s="54" t="s">
        <v>43</v>
      </c>
      <c r="Q165" s="55">
        <v>0.00086</v>
      </c>
      <c r="R165" s="55">
        <f>$Q$165*$H$165</f>
        <v>0.1981096</v>
      </c>
      <c r="S165" s="55">
        <v>0</v>
      </c>
      <c r="T165" s="56">
        <f>$S$165*$H$165</f>
        <v>0</v>
      </c>
      <c r="AR165" s="37" t="s">
        <v>137</v>
      </c>
      <c r="AT165" s="37" t="s">
        <v>132</v>
      </c>
      <c r="AU165" s="37" t="s">
        <v>80</v>
      </c>
      <c r="AY165" s="6" t="s">
        <v>130</v>
      </c>
      <c r="BE165" s="57">
        <f>IF($N$165="základní",$J$165,0)</f>
        <v>0</v>
      </c>
      <c r="BF165" s="57">
        <f>IF($N$165="snížená",$J$165,0)</f>
        <v>0</v>
      </c>
      <c r="BG165" s="57">
        <f>IF($N$165="zákl. přenesená",$J$165,0)</f>
        <v>0</v>
      </c>
      <c r="BH165" s="57">
        <f>IF($N$165="sníž. přenesená",$J$165,0)</f>
        <v>0</v>
      </c>
      <c r="BI165" s="57">
        <f>IF($N$165="nulová",$J$165,0)</f>
        <v>0</v>
      </c>
      <c r="BJ165" s="37" t="s">
        <v>22</v>
      </c>
      <c r="BK165" s="57">
        <f>ROUND($I$165*$H$165,2)</f>
        <v>0</v>
      </c>
      <c r="BL165" s="37" t="s">
        <v>137</v>
      </c>
      <c r="BM165" s="37" t="s">
        <v>316</v>
      </c>
    </row>
    <row r="166" spans="1:47" s="6" customFormat="1" ht="36.6" customHeight="1">
      <c r="A166" s="186"/>
      <c r="B166" s="243"/>
      <c r="C166" s="186"/>
      <c r="D166" s="300" t="s">
        <v>139</v>
      </c>
      <c r="E166" s="186"/>
      <c r="F166" s="301" t="s">
        <v>317</v>
      </c>
      <c r="G166" s="186"/>
      <c r="H166" s="186"/>
      <c r="I166" s="314"/>
      <c r="J166" s="186"/>
      <c r="K166" s="186"/>
      <c r="L166" s="36"/>
      <c r="M166" s="58"/>
      <c r="T166" s="59"/>
      <c r="AT166" s="6" t="s">
        <v>139</v>
      </c>
      <c r="AU166" s="6" t="s">
        <v>80</v>
      </c>
    </row>
    <row r="167" spans="1:65" s="6" customFormat="1" ht="13.9" customHeight="1">
      <c r="A167" s="186"/>
      <c r="B167" s="243"/>
      <c r="C167" s="294" t="s">
        <v>246</v>
      </c>
      <c r="D167" s="294" t="s">
        <v>132</v>
      </c>
      <c r="E167" s="295" t="s">
        <v>319</v>
      </c>
      <c r="F167" s="296" t="s">
        <v>320</v>
      </c>
      <c r="G167" s="297" t="s">
        <v>321</v>
      </c>
      <c r="H167" s="298">
        <v>0.007</v>
      </c>
      <c r="I167" s="313"/>
      <c r="J167" s="299">
        <f>ROUND($I$167*$H$167,2)</f>
        <v>0</v>
      </c>
      <c r="K167" s="296" t="s">
        <v>136</v>
      </c>
      <c r="L167" s="36"/>
      <c r="M167" s="53"/>
      <c r="N167" s="54" t="s">
        <v>43</v>
      </c>
      <c r="Q167" s="55">
        <v>1.05631</v>
      </c>
      <c r="R167" s="55">
        <f>$Q$167*$H$167</f>
        <v>0.007394170000000001</v>
      </c>
      <c r="S167" s="55">
        <v>0</v>
      </c>
      <c r="T167" s="56">
        <f>$S$167*$H$167</f>
        <v>0</v>
      </c>
      <c r="AR167" s="37" t="s">
        <v>137</v>
      </c>
      <c r="AT167" s="37" t="s">
        <v>132</v>
      </c>
      <c r="AU167" s="37" t="s">
        <v>80</v>
      </c>
      <c r="AY167" s="6" t="s">
        <v>130</v>
      </c>
      <c r="BE167" s="57">
        <f>IF($N$167="základní",$J$167,0)</f>
        <v>0</v>
      </c>
      <c r="BF167" s="57">
        <f>IF($N$167="snížená",$J$167,0)</f>
        <v>0</v>
      </c>
      <c r="BG167" s="57">
        <f>IF($N$167="zákl. přenesená",$J$167,0)</f>
        <v>0</v>
      </c>
      <c r="BH167" s="57">
        <f>IF($N$167="sníž. přenesená",$J$167,0)</f>
        <v>0</v>
      </c>
      <c r="BI167" s="57">
        <f>IF($N$167="nulová",$J$167,0)</f>
        <v>0</v>
      </c>
      <c r="BJ167" s="37" t="s">
        <v>22</v>
      </c>
      <c r="BK167" s="57">
        <f>ROUND($I$167*$H$167,2)</f>
        <v>0</v>
      </c>
      <c r="BL167" s="37" t="s">
        <v>137</v>
      </c>
      <c r="BM167" s="37" t="s">
        <v>322</v>
      </c>
    </row>
    <row r="168" spans="1:47" s="6" customFormat="1" ht="36.6" customHeight="1">
      <c r="A168" s="186"/>
      <c r="B168" s="243"/>
      <c r="C168" s="186"/>
      <c r="D168" s="300" t="s">
        <v>139</v>
      </c>
      <c r="E168" s="186"/>
      <c r="F168" s="301" t="s">
        <v>323</v>
      </c>
      <c r="G168" s="186"/>
      <c r="H168" s="186"/>
      <c r="I168" s="314"/>
      <c r="J168" s="186"/>
      <c r="K168" s="186"/>
      <c r="L168" s="36"/>
      <c r="M168" s="58"/>
      <c r="T168" s="59"/>
      <c r="AT168" s="6" t="s">
        <v>139</v>
      </c>
      <c r="AU168" s="6" t="s">
        <v>80</v>
      </c>
    </row>
    <row r="169" spans="1:51" s="6" customFormat="1" ht="13.9" customHeight="1">
      <c r="A169" s="186"/>
      <c r="B169" s="302"/>
      <c r="C169" s="186"/>
      <c r="D169" s="303" t="s">
        <v>151</v>
      </c>
      <c r="E169" s="304"/>
      <c r="F169" s="305" t="s">
        <v>324</v>
      </c>
      <c r="G169" s="186"/>
      <c r="H169" s="306">
        <v>0.007</v>
      </c>
      <c r="I169" s="314"/>
      <c r="J169" s="186"/>
      <c r="K169" s="186"/>
      <c r="L169" s="60"/>
      <c r="M169" s="62"/>
      <c r="T169" s="63"/>
      <c r="AT169" s="61" t="s">
        <v>151</v>
      </c>
      <c r="AU169" s="61" t="s">
        <v>80</v>
      </c>
      <c r="AV169" s="61" t="s">
        <v>80</v>
      </c>
      <c r="AW169" s="61" t="s">
        <v>98</v>
      </c>
      <c r="AX169" s="61" t="s">
        <v>72</v>
      </c>
      <c r="AY169" s="61" t="s">
        <v>130</v>
      </c>
    </row>
    <row r="170" spans="1:65" s="6" customFormat="1" ht="13.9" customHeight="1">
      <c r="A170" s="186"/>
      <c r="B170" s="243"/>
      <c r="C170" s="294" t="s">
        <v>8</v>
      </c>
      <c r="D170" s="294" t="s">
        <v>132</v>
      </c>
      <c r="E170" s="295" t="s">
        <v>326</v>
      </c>
      <c r="F170" s="296" t="s">
        <v>327</v>
      </c>
      <c r="G170" s="297" t="s">
        <v>321</v>
      </c>
      <c r="H170" s="298">
        <v>0.381</v>
      </c>
      <c r="I170" s="313"/>
      <c r="J170" s="299">
        <f>ROUND($I$170*$H$170,2)</f>
        <v>0</v>
      </c>
      <c r="K170" s="296" t="s">
        <v>136</v>
      </c>
      <c r="L170" s="36"/>
      <c r="M170" s="53"/>
      <c r="N170" s="54" t="s">
        <v>43</v>
      </c>
      <c r="Q170" s="55">
        <v>1.03003</v>
      </c>
      <c r="R170" s="55">
        <f>$Q$170*$H$170</f>
        <v>0.39244143</v>
      </c>
      <c r="S170" s="55">
        <v>0</v>
      </c>
      <c r="T170" s="56">
        <f>$S$170*$H$170</f>
        <v>0</v>
      </c>
      <c r="AR170" s="37" t="s">
        <v>137</v>
      </c>
      <c r="AT170" s="37" t="s">
        <v>132</v>
      </c>
      <c r="AU170" s="37" t="s">
        <v>80</v>
      </c>
      <c r="AY170" s="6" t="s">
        <v>130</v>
      </c>
      <c r="BE170" s="57">
        <f>IF($N$170="základní",$J$170,0)</f>
        <v>0</v>
      </c>
      <c r="BF170" s="57">
        <f>IF($N$170="snížená",$J$170,0)</f>
        <v>0</v>
      </c>
      <c r="BG170" s="57">
        <f>IF($N$170="zákl. přenesená",$J$170,0)</f>
        <v>0</v>
      </c>
      <c r="BH170" s="57">
        <f>IF($N$170="sníž. přenesená",$J$170,0)</f>
        <v>0</v>
      </c>
      <c r="BI170" s="57">
        <f>IF($N$170="nulová",$J$170,0)</f>
        <v>0</v>
      </c>
      <c r="BJ170" s="37" t="s">
        <v>22</v>
      </c>
      <c r="BK170" s="57">
        <f>ROUND($I$170*$H$170,2)</f>
        <v>0</v>
      </c>
      <c r="BL170" s="37" t="s">
        <v>137</v>
      </c>
      <c r="BM170" s="37" t="s">
        <v>328</v>
      </c>
    </row>
    <row r="171" spans="1:47" s="6" customFormat="1" ht="36.6" customHeight="1">
      <c r="A171" s="186"/>
      <c r="B171" s="243"/>
      <c r="C171" s="186"/>
      <c r="D171" s="300" t="s">
        <v>139</v>
      </c>
      <c r="E171" s="186"/>
      <c r="F171" s="301" t="s">
        <v>329</v>
      </c>
      <c r="G171" s="186"/>
      <c r="H171" s="186"/>
      <c r="I171" s="314"/>
      <c r="J171" s="186"/>
      <c r="K171" s="186"/>
      <c r="L171" s="36"/>
      <c r="M171" s="58"/>
      <c r="T171" s="59"/>
      <c r="AT171" s="6" t="s">
        <v>139</v>
      </c>
      <c r="AU171" s="6" t="s">
        <v>80</v>
      </c>
    </row>
    <row r="172" spans="1:51" s="6" customFormat="1" ht="13.9" customHeight="1">
      <c r="A172" s="186"/>
      <c r="B172" s="302"/>
      <c r="C172" s="186"/>
      <c r="D172" s="303" t="s">
        <v>151</v>
      </c>
      <c r="E172" s="304"/>
      <c r="F172" s="305" t="s">
        <v>683</v>
      </c>
      <c r="G172" s="186"/>
      <c r="H172" s="306">
        <v>0.346</v>
      </c>
      <c r="I172" s="314"/>
      <c r="J172" s="186"/>
      <c r="K172" s="186"/>
      <c r="L172" s="60"/>
      <c r="M172" s="62"/>
      <c r="T172" s="63"/>
      <c r="AT172" s="61" t="s">
        <v>151</v>
      </c>
      <c r="AU172" s="61" t="s">
        <v>80</v>
      </c>
      <c r="AV172" s="61" t="s">
        <v>80</v>
      </c>
      <c r="AW172" s="61" t="s">
        <v>98</v>
      </c>
      <c r="AX172" s="61" t="s">
        <v>72</v>
      </c>
      <c r="AY172" s="61" t="s">
        <v>130</v>
      </c>
    </row>
    <row r="173" spans="1:51" s="6" customFormat="1" ht="13.9" customHeight="1">
      <c r="A173" s="186"/>
      <c r="B173" s="302"/>
      <c r="C173" s="186"/>
      <c r="D173" s="303" t="s">
        <v>151</v>
      </c>
      <c r="E173" s="304"/>
      <c r="F173" s="305" t="s">
        <v>605</v>
      </c>
      <c r="G173" s="186"/>
      <c r="H173" s="306">
        <v>0.035</v>
      </c>
      <c r="I173" s="314"/>
      <c r="J173" s="186"/>
      <c r="K173" s="186"/>
      <c r="L173" s="60"/>
      <c r="M173" s="62"/>
      <c r="T173" s="63"/>
      <c r="AT173" s="61" t="s">
        <v>151</v>
      </c>
      <c r="AU173" s="61" t="s">
        <v>80</v>
      </c>
      <c r="AV173" s="61" t="s">
        <v>80</v>
      </c>
      <c r="AW173" s="61" t="s">
        <v>98</v>
      </c>
      <c r="AX173" s="61" t="s">
        <v>72</v>
      </c>
      <c r="AY173" s="61" t="s">
        <v>130</v>
      </c>
    </row>
    <row r="174" spans="1:65" s="6" customFormat="1" ht="13.9" customHeight="1">
      <c r="A174" s="186"/>
      <c r="B174" s="243"/>
      <c r="C174" s="294" t="s">
        <v>260</v>
      </c>
      <c r="D174" s="294" t="s">
        <v>132</v>
      </c>
      <c r="E174" s="295" t="s">
        <v>333</v>
      </c>
      <c r="F174" s="296" t="s">
        <v>334</v>
      </c>
      <c r="G174" s="297" t="s">
        <v>281</v>
      </c>
      <c r="H174" s="298">
        <v>1.6</v>
      </c>
      <c r="I174" s="313"/>
      <c r="J174" s="299">
        <f>ROUND($I$174*$H$174,2)</f>
        <v>0</v>
      </c>
      <c r="K174" s="296"/>
      <c r="L174" s="36"/>
      <c r="M174" s="53"/>
      <c r="N174" s="54" t="s">
        <v>43</v>
      </c>
      <c r="Q174" s="55">
        <v>2.99095</v>
      </c>
      <c r="R174" s="55">
        <f>$Q$174*$H$174</f>
        <v>4.785520000000001</v>
      </c>
      <c r="S174" s="55">
        <v>0</v>
      </c>
      <c r="T174" s="56">
        <f>$S$174*$H$174</f>
        <v>0</v>
      </c>
      <c r="AR174" s="37" t="s">
        <v>137</v>
      </c>
      <c r="AT174" s="37" t="s">
        <v>132</v>
      </c>
      <c r="AU174" s="37" t="s">
        <v>80</v>
      </c>
      <c r="AY174" s="6" t="s">
        <v>130</v>
      </c>
      <c r="BE174" s="57">
        <f>IF($N$174="základní",$J$174,0)</f>
        <v>0</v>
      </c>
      <c r="BF174" s="57">
        <f>IF($N$174="snížená",$J$174,0)</f>
        <v>0</v>
      </c>
      <c r="BG174" s="57">
        <f>IF($N$174="zákl. přenesená",$J$174,0)</f>
        <v>0</v>
      </c>
      <c r="BH174" s="57">
        <f>IF($N$174="sníž. přenesená",$J$174,0)</f>
        <v>0</v>
      </c>
      <c r="BI174" s="57">
        <f>IF($N$174="nulová",$J$174,0)</f>
        <v>0</v>
      </c>
      <c r="BJ174" s="37" t="s">
        <v>22</v>
      </c>
      <c r="BK174" s="57">
        <f>ROUND($I$174*$H$174,2)</f>
        <v>0</v>
      </c>
      <c r="BL174" s="37" t="s">
        <v>137</v>
      </c>
      <c r="BM174" s="37" t="s">
        <v>335</v>
      </c>
    </row>
    <row r="175" spans="1:47" s="6" customFormat="1" ht="14.45" customHeight="1">
      <c r="A175" s="186"/>
      <c r="B175" s="243"/>
      <c r="C175" s="186"/>
      <c r="D175" s="300" t="s">
        <v>139</v>
      </c>
      <c r="E175" s="186"/>
      <c r="F175" s="301" t="s">
        <v>336</v>
      </c>
      <c r="G175" s="186"/>
      <c r="H175" s="186"/>
      <c r="I175" s="314"/>
      <c r="J175" s="186"/>
      <c r="K175" s="186"/>
      <c r="L175" s="36"/>
      <c r="M175" s="58"/>
      <c r="T175" s="59"/>
      <c r="AT175" s="6" t="s">
        <v>139</v>
      </c>
      <c r="AU175" s="6" t="s">
        <v>80</v>
      </c>
    </row>
    <row r="176" spans="1:51" s="6" customFormat="1" ht="13.9" customHeight="1">
      <c r="A176" s="186"/>
      <c r="B176" s="302"/>
      <c r="C176" s="186"/>
      <c r="D176" s="303" t="s">
        <v>151</v>
      </c>
      <c r="E176" s="304"/>
      <c r="F176" s="305" t="s">
        <v>684</v>
      </c>
      <c r="G176" s="186"/>
      <c r="H176" s="306">
        <v>1.6</v>
      </c>
      <c r="I176" s="314"/>
      <c r="J176" s="186"/>
      <c r="K176" s="186"/>
      <c r="L176" s="60"/>
      <c r="M176" s="62"/>
      <c r="T176" s="63"/>
      <c r="AT176" s="61" t="s">
        <v>151</v>
      </c>
      <c r="AU176" s="61" t="s">
        <v>80</v>
      </c>
      <c r="AV176" s="61" t="s">
        <v>80</v>
      </c>
      <c r="AW176" s="61" t="s">
        <v>98</v>
      </c>
      <c r="AX176" s="61" t="s">
        <v>72</v>
      </c>
      <c r="AY176" s="61" t="s">
        <v>130</v>
      </c>
    </row>
    <row r="177" spans="1:63" s="46" customFormat="1" ht="30.6" customHeight="1">
      <c r="A177" s="287"/>
      <c r="B177" s="288"/>
      <c r="C177" s="287"/>
      <c r="D177" s="289" t="s">
        <v>71</v>
      </c>
      <c r="E177" s="292" t="s">
        <v>137</v>
      </c>
      <c r="F177" s="292" t="s">
        <v>338</v>
      </c>
      <c r="G177" s="287"/>
      <c r="H177" s="287"/>
      <c r="I177" s="316"/>
      <c r="J177" s="293">
        <f>$BK$177</f>
        <v>0</v>
      </c>
      <c r="K177" s="287"/>
      <c r="L177" s="47"/>
      <c r="M177" s="49"/>
      <c r="P177" s="50">
        <f>SUM($P$178:$P$223)</f>
        <v>0</v>
      </c>
      <c r="R177" s="50">
        <f>SUM($R$178:$R$223)</f>
        <v>3.7214864</v>
      </c>
      <c r="T177" s="51">
        <f>SUM($T$178:$T$223)</f>
        <v>0</v>
      </c>
      <c r="AR177" s="48" t="s">
        <v>22</v>
      </c>
      <c r="AT177" s="48" t="s">
        <v>71</v>
      </c>
      <c r="AU177" s="48" t="s">
        <v>22</v>
      </c>
      <c r="AY177" s="48" t="s">
        <v>130</v>
      </c>
      <c r="BK177" s="52">
        <f>SUM($BK$178:$BK$223)</f>
        <v>0</v>
      </c>
    </row>
    <row r="178" spans="1:65" s="6" customFormat="1" ht="13.9" customHeight="1">
      <c r="A178" s="186"/>
      <c r="B178" s="243"/>
      <c r="C178" s="294" t="s">
        <v>266</v>
      </c>
      <c r="D178" s="294" t="s">
        <v>132</v>
      </c>
      <c r="E178" s="295" t="s">
        <v>340</v>
      </c>
      <c r="F178" s="296" t="s">
        <v>341</v>
      </c>
      <c r="G178" s="297" t="s">
        <v>224</v>
      </c>
      <c r="H178" s="298">
        <v>64.4</v>
      </c>
      <c r="I178" s="313"/>
      <c r="J178" s="299">
        <f>ROUND($I$178*$H$178,2)</f>
        <v>0</v>
      </c>
      <c r="K178" s="296" t="s">
        <v>136</v>
      </c>
      <c r="L178" s="36"/>
      <c r="M178" s="53"/>
      <c r="N178" s="54" t="s">
        <v>43</v>
      </c>
      <c r="Q178" s="55">
        <v>0</v>
      </c>
      <c r="R178" s="55">
        <f>$Q$178*$H$178</f>
        <v>0</v>
      </c>
      <c r="S178" s="55">
        <v>0</v>
      </c>
      <c r="T178" s="56">
        <f>$S$178*$H$178</f>
        <v>0</v>
      </c>
      <c r="AR178" s="37" t="s">
        <v>137</v>
      </c>
      <c r="AT178" s="37" t="s">
        <v>132</v>
      </c>
      <c r="AU178" s="37" t="s">
        <v>80</v>
      </c>
      <c r="AY178" s="6" t="s">
        <v>130</v>
      </c>
      <c r="BE178" s="57">
        <f>IF($N$178="základní",$J$178,0)</f>
        <v>0</v>
      </c>
      <c r="BF178" s="57">
        <f>IF($N$178="snížená",$J$178,0)</f>
        <v>0</v>
      </c>
      <c r="BG178" s="57">
        <f>IF($N$178="zákl. přenesená",$J$178,0)</f>
        <v>0</v>
      </c>
      <c r="BH178" s="57">
        <f>IF($N$178="sníž. přenesená",$J$178,0)</f>
        <v>0</v>
      </c>
      <c r="BI178" s="57">
        <f>IF($N$178="nulová",$J$178,0)</f>
        <v>0</v>
      </c>
      <c r="BJ178" s="37" t="s">
        <v>22</v>
      </c>
      <c r="BK178" s="57">
        <f>ROUND($I$178*$H$178,2)</f>
        <v>0</v>
      </c>
      <c r="BL178" s="37" t="s">
        <v>137</v>
      </c>
      <c r="BM178" s="37" t="s">
        <v>342</v>
      </c>
    </row>
    <row r="179" spans="1:47" s="6" customFormat="1" ht="14.45" customHeight="1">
      <c r="A179" s="186"/>
      <c r="B179" s="243"/>
      <c r="C179" s="186"/>
      <c r="D179" s="300" t="s">
        <v>139</v>
      </c>
      <c r="E179" s="186"/>
      <c r="F179" s="301" t="s">
        <v>343</v>
      </c>
      <c r="G179" s="186"/>
      <c r="H179" s="186"/>
      <c r="I179" s="314"/>
      <c r="J179" s="186"/>
      <c r="K179" s="186"/>
      <c r="L179" s="36"/>
      <c r="M179" s="58"/>
      <c r="T179" s="59"/>
      <c r="AT179" s="6" t="s">
        <v>139</v>
      </c>
      <c r="AU179" s="6" t="s">
        <v>80</v>
      </c>
    </row>
    <row r="180" spans="1:51" s="6" customFormat="1" ht="13.9" customHeight="1">
      <c r="A180" s="186"/>
      <c r="B180" s="302"/>
      <c r="C180" s="186"/>
      <c r="D180" s="303" t="s">
        <v>151</v>
      </c>
      <c r="E180" s="304"/>
      <c r="F180" s="305" t="s">
        <v>344</v>
      </c>
      <c r="G180" s="186"/>
      <c r="H180" s="306">
        <v>3.4</v>
      </c>
      <c r="I180" s="314"/>
      <c r="J180" s="186"/>
      <c r="K180" s="186"/>
      <c r="L180" s="60"/>
      <c r="M180" s="62"/>
      <c r="T180" s="63"/>
      <c r="AT180" s="61" t="s">
        <v>151</v>
      </c>
      <c r="AU180" s="61" t="s">
        <v>80</v>
      </c>
      <c r="AV180" s="61" t="s">
        <v>80</v>
      </c>
      <c r="AW180" s="61" t="s">
        <v>98</v>
      </c>
      <c r="AX180" s="61" t="s">
        <v>72</v>
      </c>
      <c r="AY180" s="61" t="s">
        <v>130</v>
      </c>
    </row>
    <row r="181" spans="1:51" s="6" customFormat="1" ht="13.9" customHeight="1">
      <c r="A181" s="186"/>
      <c r="B181" s="302"/>
      <c r="C181" s="186"/>
      <c r="D181" s="303" t="s">
        <v>151</v>
      </c>
      <c r="E181" s="304"/>
      <c r="F181" s="305" t="s">
        <v>685</v>
      </c>
      <c r="G181" s="186"/>
      <c r="H181" s="306">
        <v>61</v>
      </c>
      <c r="I181" s="314"/>
      <c r="J181" s="186"/>
      <c r="K181" s="186"/>
      <c r="L181" s="60"/>
      <c r="M181" s="62"/>
      <c r="T181" s="63"/>
      <c r="AT181" s="61" t="s">
        <v>151</v>
      </c>
      <c r="AU181" s="61" t="s">
        <v>80</v>
      </c>
      <c r="AV181" s="61" t="s">
        <v>80</v>
      </c>
      <c r="AW181" s="61" t="s">
        <v>98</v>
      </c>
      <c r="AX181" s="61" t="s">
        <v>72</v>
      </c>
      <c r="AY181" s="61" t="s">
        <v>130</v>
      </c>
    </row>
    <row r="182" spans="1:65" s="6" customFormat="1" ht="13.9" customHeight="1">
      <c r="A182" s="186"/>
      <c r="B182" s="243"/>
      <c r="C182" s="294" t="s">
        <v>272</v>
      </c>
      <c r="D182" s="294" t="s">
        <v>132</v>
      </c>
      <c r="E182" s="295" t="s">
        <v>347</v>
      </c>
      <c r="F182" s="296" t="s">
        <v>348</v>
      </c>
      <c r="G182" s="297" t="s">
        <v>148</v>
      </c>
      <c r="H182" s="298">
        <v>4.542</v>
      </c>
      <c r="I182" s="313"/>
      <c r="J182" s="299">
        <f>ROUND($I$182*$H$182,2)</f>
        <v>0</v>
      </c>
      <c r="K182" s="296" t="s">
        <v>136</v>
      </c>
      <c r="L182" s="36"/>
      <c r="M182" s="53"/>
      <c r="N182" s="54" t="s">
        <v>43</v>
      </c>
      <c r="Q182" s="55">
        <v>0</v>
      </c>
      <c r="R182" s="55">
        <f>$Q$182*$H$182</f>
        <v>0</v>
      </c>
      <c r="S182" s="55">
        <v>0</v>
      </c>
      <c r="T182" s="56">
        <f>$S$182*$H$182</f>
        <v>0</v>
      </c>
      <c r="AR182" s="37" t="s">
        <v>137</v>
      </c>
      <c r="AT182" s="37" t="s">
        <v>132</v>
      </c>
      <c r="AU182" s="37" t="s">
        <v>80</v>
      </c>
      <c r="AY182" s="6" t="s">
        <v>130</v>
      </c>
      <c r="BE182" s="57">
        <f>IF($N$182="základní",$J$182,0)</f>
        <v>0</v>
      </c>
      <c r="BF182" s="57">
        <f>IF($N$182="snížená",$J$182,0)</f>
        <v>0</v>
      </c>
      <c r="BG182" s="57">
        <f>IF($N$182="zákl. přenesená",$J$182,0)</f>
        <v>0</v>
      </c>
      <c r="BH182" s="57">
        <f>IF($N$182="sníž. přenesená",$J$182,0)</f>
        <v>0</v>
      </c>
      <c r="BI182" s="57">
        <f>IF($N$182="nulová",$J$182,0)</f>
        <v>0</v>
      </c>
      <c r="BJ182" s="37" t="s">
        <v>22</v>
      </c>
      <c r="BK182" s="57">
        <f>ROUND($I$182*$H$182,2)</f>
        <v>0</v>
      </c>
      <c r="BL182" s="37" t="s">
        <v>137</v>
      </c>
      <c r="BM182" s="37" t="s">
        <v>686</v>
      </c>
    </row>
    <row r="183" spans="1:47" s="6" customFormat="1" ht="25.15" customHeight="1">
      <c r="A183" s="186"/>
      <c r="B183" s="243"/>
      <c r="C183" s="186"/>
      <c r="D183" s="300" t="s">
        <v>139</v>
      </c>
      <c r="E183" s="186"/>
      <c r="F183" s="301" t="s">
        <v>350</v>
      </c>
      <c r="G183" s="186"/>
      <c r="H183" s="186"/>
      <c r="I183" s="314"/>
      <c r="J183" s="186"/>
      <c r="K183" s="186"/>
      <c r="L183" s="36"/>
      <c r="M183" s="58"/>
      <c r="T183" s="59"/>
      <c r="AT183" s="6" t="s">
        <v>139</v>
      </c>
      <c r="AU183" s="6" t="s">
        <v>80</v>
      </c>
    </row>
    <row r="184" spans="1:51" s="6" customFormat="1" ht="13.9" customHeight="1">
      <c r="A184" s="186"/>
      <c r="B184" s="302"/>
      <c r="C184" s="186"/>
      <c r="D184" s="303" t="s">
        <v>151</v>
      </c>
      <c r="E184" s="304"/>
      <c r="F184" s="305" t="s">
        <v>351</v>
      </c>
      <c r="G184" s="186"/>
      <c r="H184" s="306">
        <v>0.324</v>
      </c>
      <c r="I184" s="314"/>
      <c r="J184" s="186"/>
      <c r="K184" s="186"/>
      <c r="L184" s="60"/>
      <c r="M184" s="62"/>
      <c r="T184" s="63"/>
      <c r="AT184" s="61" t="s">
        <v>151</v>
      </c>
      <c r="AU184" s="61" t="s">
        <v>80</v>
      </c>
      <c r="AV184" s="61" t="s">
        <v>80</v>
      </c>
      <c r="AW184" s="61" t="s">
        <v>98</v>
      </c>
      <c r="AX184" s="61" t="s">
        <v>72</v>
      </c>
      <c r="AY184" s="61" t="s">
        <v>130</v>
      </c>
    </row>
    <row r="185" spans="1:51" s="6" customFormat="1" ht="13.9" customHeight="1">
      <c r="A185" s="186"/>
      <c r="B185" s="302"/>
      <c r="C185" s="186"/>
      <c r="D185" s="303" t="s">
        <v>151</v>
      </c>
      <c r="E185" s="304"/>
      <c r="F185" s="305" t="s">
        <v>687</v>
      </c>
      <c r="G185" s="186"/>
      <c r="H185" s="306">
        <v>3.45</v>
      </c>
      <c r="I185" s="314"/>
      <c r="J185" s="186"/>
      <c r="K185" s="186"/>
      <c r="L185" s="60"/>
      <c r="M185" s="62"/>
      <c r="T185" s="63"/>
      <c r="AT185" s="61" t="s">
        <v>151</v>
      </c>
      <c r="AU185" s="61" t="s">
        <v>80</v>
      </c>
      <c r="AV185" s="61" t="s">
        <v>80</v>
      </c>
      <c r="AW185" s="61" t="s">
        <v>98</v>
      </c>
      <c r="AX185" s="61" t="s">
        <v>72</v>
      </c>
      <c r="AY185" s="61" t="s">
        <v>130</v>
      </c>
    </row>
    <row r="186" spans="1:51" s="6" customFormat="1" ht="13.9" customHeight="1">
      <c r="A186" s="186"/>
      <c r="B186" s="302"/>
      <c r="C186" s="186"/>
      <c r="D186" s="303" t="s">
        <v>151</v>
      </c>
      <c r="E186" s="304"/>
      <c r="F186" s="305" t="s">
        <v>611</v>
      </c>
      <c r="G186" s="186"/>
      <c r="H186" s="306">
        <v>0.384</v>
      </c>
      <c r="I186" s="314"/>
      <c r="J186" s="186"/>
      <c r="K186" s="186"/>
      <c r="L186" s="60"/>
      <c r="M186" s="62"/>
      <c r="T186" s="63"/>
      <c r="AT186" s="61" t="s">
        <v>151</v>
      </c>
      <c r="AU186" s="61" t="s">
        <v>80</v>
      </c>
      <c r="AV186" s="61" t="s">
        <v>80</v>
      </c>
      <c r="AW186" s="61" t="s">
        <v>98</v>
      </c>
      <c r="AX186" s="61" t="s">
        <v>72</v>
      </c>
      <c r="AY186" s="61" t="s">
        <v>130</v>
      </c>
    </row>
    <row r="187" spans="1:51" s="6" customFormat="1" ht="13.9" customHeight="1">
      <c r="A187" s="186"/>
      <c r="B187" s="302"/>
      <c r="C187" s="186"/>
      <c r="D187" s="303" t="s">
        <v>151</v>
      </c>
      <c r="E187" s="304"/>
      <c r="F187" s="305" t="s">
        <v>612</v>
      </c>
      <c r="G187" s="186"/>
      <c r="H187" s="306">
        <v>0.384</v>
      </c>
      <c r="I187" s="314"/>
      <c r="J187" s="186"/>
      <c r="K187" s="186"/>
      <c r="L187" s="60"/>
      <c r="M187" s="62"/>
      <c r="T187" s="63"/>
      <c r="AT187" s="61" t="s">
        <v>151</v>
      </c>
      <c r="AU187" s="61" t="s">
        <v>80</v>
      </c>
      <c r="AV187" s="61" t="s">
        <v>80</v>
      </c>
      <c r="AW187" s="61" t="s">
        <v>98</v>
      </c>
      <c r="AX187" s="61" t="s">
        <v>72</v>
      </c>
      <c r="AY187" s="61" t="s">
        <v>130</v>
      </c>
    </row>
    <row r="188" spans="1:65" s="6" customFormat="1" ht="13.9" customHeight="1">
      <c r="A188" s="186"/>
      <c r="B188" s="243"/>
      <c r="C188" s="294" t="s">
        <v>278</v>
      </c>
      <c r="D188" s="294" t="s">
        <v>132</v>
      </c>
      <c r="E188" s="295" t="s">
        <v>356</v>
      </c>
      <c r="F188" s="296" t="s">
        <v>357</v>
      </c>
      <c r="G188" s="297" t="s">
        <v>224</v>
      </c>
      <c r="H188" s="298">
        <v>10.02</v>
      </c>
      <c r="I188" s="313"/>
      <c r="J188" s="299">
        <f>ROUND($I$188*$H$188,2)</f>
        <v>0</v>
      </c>
      <c r="K188" s="296" t="s">
        <v>136</v>
      </c>
      <c r="L188" s="36"/>
      <c r="M188" s="53"/>
      <c r="N188" s="54" t="s">
        <v>43</v>
      </c>
      <c r="Q188" s="55">
        <v>0.00632</v>
      </c>
      <c r="R188" s="55">
        <f>$Q$188*$H$188</f>
        <v>0.0633264</v>
      </c>
      <c r="S188" s="55">
        <v>0</v>
      </c>
      <c r="T188" s="56">
        <f>$S$188*$H$188</f>
        <v>0</v>
      </c>
      <c r="AR188" s="37" t="s">
        <v>137</v>
      </c>
      <c r="AT188" s="37" t="s">
        <v>132</v>
      </c>
      <c r="AU188" s="37" t="s">
        <v>80</v>
      </c>
      <c r="AY188" s="6" t="s">
        <v>130</v>
      </c>
      <c r="BE188" s="57">
        <f>IF($N$188="základní",$J$188,0)</f>
        <v>0</v>
      </c>
      <c r="BF188" s="57">
        <f>IF($N$188="snížená",$J$188,0)</f>
        <v>0</v>
      </c>
      <c r="BG188" s="57">
        <f>IF($N$188="zákl. přenesená",$J$188,0)</f>
        <v>0</v>
      </c>
      <c r="BH188" s="57">
        <f>IF($N$188="sníž. přenesená",$J$188,0)</f>
        <v>0</v>
      </c>
      <c r="BI188" s="57">
        <f>IF($N$188="nulová",$J$188,0)</f>
        <v>0</v>
      </c>
      <c r="BJ188" s="37" t="s">
        <v>22</v>
      </c>
      <c r="BK188" s="57">
        <f>ROUND($I$188*$H$188,2)</f>
        <v>0</v>
      </c>
      <c r="BL188" s="37" t="s">
        <v>137</v>
      </c>
      <c r="BM188" s="37" t="s">
        <v>688</v>
      </c>
    </row>
    <row r="189" spans="1:47" s="6" customFormat="1" ht="25.15" customHeight="1">
      <c r="A189" s="186"/>
      <c r="B189" s="243"/>
      <c r="C189" s="186"/>
      <c r="D189" s="300" t="s">
        <v>139</v>
      </c>
      <c r="E189" s="186"/>
      <c r="F189" s="301" t="s">
        <v>359</v>
      </c>
      <c r="G189" s="186"/>
      <c r="H189" s="186"/>
      <c r="I189" s="314"/>
      <c r="J189" s="186"/>
      <c r="K189" s="186"/>
      <c r="L189" s="36"/>
      <c r="M189" s="58"/>
      <c r="T189" s="59"/>
      <c r="AT189" s="6" t="s">
        <v>139</v>
      </c>
      <c r="AU189" s="6" t="s">
        <v>80</v>
      </c>
    </row>
    <row r="190" spans="1:51" s="6" customFormat="1" ht="13.9" customHeight="1">
      <c r="A190" s="186"/>
      <c r="B190" s="302"/>
      <c r="C190" s="186"/>
      <c r="D190" s="303" t="s">
        <v>151</v>
      </c>
      <c r="E190" s="304"/>
      <c r="F190" s="305" t="s">
        <v>360</v>
      </c>
      <c r="G190" s="186"/>
      <c r="H190" s="306">
        <v>0.72</v>
      </c>
      <c r="I190" s="314"/>
      <c r="J190" s="186"/>
      <c r="K190" s="186"/>
      <c r="L190" s="60"/>
      <c r="M190" s="62"/>
      <c r="T190" s="63"/>
      <c r="AT190" s="61" t="s">
        <v>151</v>
      </c>
      <c r="AU190" s="61" t="s">
        <v>80</v>
      </c>
      <c r="AV190" s="61" t="s">
        <v>80</v>
      </c>
      <c r="AW190" s="61" t="s">
        <v>98</v>
      </c>
      <c r="AX190" s="61" t="s">
        <v>72</v>
      </c>
      <c r="AY190" s="61" t="s">
        <v>130</v>
      </c>
    </row>
    <row r="191" spans="1:51" s="6" customFormat="1" ht="13.9" customHeight="1">
      <c r="A191" s="186"/>
      <c r="B191" s="302"/>
      <c r="C191" s="186"/>
      <c r="D191" s="303" t="s">
        <v>151</v>
      </c>
      <c r="E191" s="304"/>
      <c r="F191" s="305" t="s">
        <v>689</v>
      </c>
      <c r="G191" s="186"/>
      <c r="H191" s="306">
        <v>6.9</v>
      </c>
      <c r="I191" s="314"/>
      <c r="J191" s="186"/>
      <c r="K191" s="186"/>
      <c r="L191" s="60"/>
      <c r="M191" s="62"/>
      <c r="T191" s="63"/>
      <c r="AT191" s="61" t="s">
        <v>151</v>
      </c>
      <c r="AU191" s="61" t="s">
        <v>80</v>
      </c>
      <c r="AV191" s="61" t="s">
        <v>80</v>
      </c>
      <c r="AW191" s="61" t="s">
        <v>98</v>
      </c>
      <c r="AX191" s="61" t="s">
        <v>72</v>
      </c>
      <c r="AY191" s="61" t="s">
        <v>130</v>
      </c>
    </row>
    <row r="192" spans="1:51" s="6" customFormat="1" ht="13.9" customHeight="1">
      <c r="A192" s="186"/>
      <c r="B192" s="302"/>
      <c r="C192" s="186"/>
      <c r="D192" s="303" t="s">
        <v>151</v>
      </c>
      <c r="E192" s="304"/>
      <c r="F192" s="305" t="s">
        <v>690</v>
      </c>
      <c r="G192" s="186"/>
      <c r="H192" s="306">
        <v>1.2</v>
      </c>
      <c r="I192" s="314"/>
      <c r="J192" s="186"/>
      <c r="K192" s="186"/>
      <c r="L192" s="60"/>
      <c r="M192" s="62"/>
      <c r="T192" s="63"/>
      <c r="AT192" s="61" t="s">
        <v>151</v>
      </c>
      <c r="AU192" s="61" t="s">
        <v>80</v>
      </c>
      <c r="AV192" s="61" t="s">
        <v>80</v>
      </c>
      <c r="AW192" s="61" t="s">
        <v>98</v>
      </c>
      <c r="AX192" s="61" t="s">
        <v>72</v>
      </c>
      <c r="AY192" s="61" t="s">
        <v>130</v>
      </c>
    </row>
    <row r="193" spans="1:51" s="6" customFormat="1" ht="13.9" customHeight="1">
      <c r="A193" s="186"/>
      <c r="B193" s="302"/>
      <c r="C193" s="186"/>
      <c r="D193" s="303" t="s">
        <v>151</v>
      </c>
      <c r="E193" s="304"/>
      <c r="F193" s="305" t="s">
        <v>691</v>
      </c>
      <c r="G193" s="186"/>
      <c r="H193" s="306">
        <v>1.2</v>
      </c>
      <c r="I193" s="314"/>
      <c r="J193" s="186"/>
      <c r="K193" s="186"/>
      <c r="L193" s="60"/>
      <c r="M193" s="62"/>
      <c r="T193" s="63"/>
      <c r="AT193" s="61" t="s">
        <v>151</v>
      </c>
      <c r="AU193" s="61" t="s">
        <v>80</v>
      </c>
      <c r="AV193" s="61" t="s">
        <v>80</v>
      </c>
      <c r="AW193" s="61" t="s">
        <v>98</v>
      </c>
      <c r="AX193" s="61" t="s">
        <v>72</v>
      </c>
      <c r="AY193" s="61" t="s">
        <v>130</v>
      </c>
    </row>
    <row r="194" spans="1:65" s="6" customFormat="1" ht="13.9" customHeight="1">
      <c r="A194" s="186"/>
      <c r="B194" s="243"/>
      <c r="C194" s="294" t="s">
        <v>286</v>
      </c>
      <c r="D194" s="294" t="s">
        <v>132</v>
      </c>
      <c r="E194" s="295" t="s">
        <v>365</v>
      </c>
      <c r="F194" s="296" t="s">
        <v>366</v>
      </c>
      <c r="G194" s="297" t="s">
        <v>148</v>
      </c>
      <c r="H194" s="298">
        <v>77</v>
      </c>
      <c r="I194" s="313"/>
      <c r="J194" s="299">
        <f>ROUND($I$194*$H$194,2)</f>
        <v>0</v>
      </c>
      <c r="K194" s="296" t="s">
        <v>136</v>
      </c>
      <c r="L194" s="36"/>
      <c r="M194" s="53"/>
      <c r="N194" s="54" t="s">
        <v>43</v>
      </c>
      <c r="Q194" s="55">
        <v>0</v>
      </c>
      <c r="R194" s="55">
        <f>$Q$194*$H$194</f>
        <v>0</v>
      </c>
      <c r="S194" s="55">
        <v>0</v>
      </c>
      <c r="T194" s="56">
        <f>$S$194*$H$194</f>
        <v>0</v>
      </c>
      <c r="AR194" s="37" t="s">
        <v>137</v>
      </c>
      <c r="AT194" s="37" t="s">
        <v>132</v>
      </c>
      <c r="AU194" s="37" t="s">
        <v>80</v>
      </c>
      <c r="AY194" s="6" t="s">
        <v>130</v>
      </c>
      <c r="BE194" s="57">
        <f>IF($N$194="základní",$J$194,0)</f>
        <v>0</v>
      </c>
      <c r="BF194" s="57">
        <f>IF($N$194="snížená",$J$194,0)</f>
        <v>0</v>
      </c>
      <c r="BG194" s="57">
        <f>IF($N$194="zákl. přenesená",$J$194,0)</f>
        <v>0</v>
      </c>
      <c r="BH194" s="57">
        <f>IF($N$194="sníž. přenesená",$J$194,0)</f>
        <v>0</v>
      </c>
      <c r="BI194" s="57">
        <f>IF($N$194="nulová",$J$194,0)</f>
        <v>0</v>
      </c>
      <c r="BJ194" s="37" t="s">
        <v>22</v>
      </c>
      <c r="BK194" s="57">
        <f>ROUND($I$194*$H$194,2)</f>
        <v>0</v>
      </c>
      <c r="BL194" s="37" t="s">
        <v>137</v>
      </c>
      <c r="BM194" s="37" t="s">
        <v>367</v>
      </c>
    </row>
    <row r="195" spans="1:47" s="6" customFormat="1" ht="14.45" customHeight="1">
      <c r="A195" s="186"/>
      <c r="B195" s="243"/>
      <c r="C195" s="186"/>
      <c r="D195" s="300" t="s">
        <v>139</v>
      </c>
      <c r="E195" s="186"/>
      <c r="F195" s="301" t="s">
        <v>368</v>
      </c>
      <c r="G195" s="186"/>
      <c r="H195" s="186"/>
      <c r="I195" s="314"/>
      <c r="J195" s="186"/>
      <c r="K195" s="186"/>
      <c r="L195" s="36"/>
      <c r="M195" s="58"/>
      <c r="T195" s="59"/>
      <c r="AT195" s="6" t="s">
        <v>139</v>
      </c>
      <c r="AU195" s="6" t="s">
        <v>80</v>
      </c>
    </row>
    <row r="196" spans="1:51" s="6" customFormat="1" ht="13.9" customHeight="1">
      <c r="A196" s="186"/>
      <c r="B196" s="302"/>
      <c r="C196" s="186"/>
      <c r="D196" s="303" t="s">
        <v>151</v>
      </c>
      <c r="E196" s="304"/>
      <c r="F196" s="305" t="s">
        <v>692</v>
      </c>
      <c r="G196" s="186"/>
      <c r="H196" s="306">
        <v>72</v>
      </c>
      <c r="I196" s="314"/>
      <c r="J196" s="186"/>
      <c r="K196" s="186"/>
      <c r="L196" s="60"/>
      <c r="M196" s="62"/>
      <c r="T196" s="63"/>
      <c r="AT196" s="61" t="s">
        <v>151</v>
      </c>
      <c r="AU196" s="61" t="s">
        <v>80</v>
      </c>
      <c r="AV196" s="61" t="s">
        <v>80</v>
      </c>
      <c r="AW196" s="61" t="s">
        <v>98</v>
      </c>
      <c r="AX196" s="61" t="s">
        <v>72</v>
      </c>
      <c r="AY196" s="61" t="s">
        <v>130</v>
      </c>
    </row>
    <row r="197" spans="1:51" s="6" customFormat="1" ht="13.9" customHeight="1">
      <c r="A197" s="186"/>
      <c r="B197" s="302"/>
      <c r="C197" s="186"/>
      <c r="D197" s="303" t="s">
        <v>151</v>
      </c>
      <c r="E197" s="304"/>
      <c r="F197" s="305" t="s">
        <v>693</v>
      </c>
      <c r="G197" s="186"/>
      <c r="H197" s="306">
        <v>5</v>
      </c>
      <c r="I197" s="314"/>
      <c r="J197" s="186"/>
      <c r="K197" s="186"/>
      <c r="L197" s="60"/>
      <c r="M197" s="62"/>
      <c r="T197" s="63"/>
      <c r="AT197" s="61" t="s">
        <v>151</v>
      </c>
      <c r="AU197" s="61" t="s">
        <v>80</v>
      </c>
      <c r="AV197" s="61" t="s">
        <v>80</v>
      </c>
      <c r="AW197" s="61" t="s">
        <v>98</v>
      </c>
      <c r="AX197" s="61" t="s">
        <v>72</v>
      </c>
      <c r="AY197" s="61" t="s">
        <v>130</v>
      </c>
    </row>
    <row r="198" spans="1:65" s="6" customFormat="1" ht="13.9" customHeight="1">
      <c r="A198" s="186"/>
      <c r="B198" s="243"/>
      <c r="C198" s="294" t="s">
        <v>292</v>
      </c>
      <c r="D198" s="294" t="s">
        <v>132</v>
      </c>
      <c r="E198" s="295" t="s">
        <v>372</v>
      </c>
      <c r="F198" s="296" t="s">
        <v>373</v>
      </c>
      <c r="G198" s="297" t="s">
        <v>224</v>
      </c>
      <c r="H198" s="298">
        <v>460</v>
      </c>
      <c r="I198" s="313"/>
      <c r="J198" s="299">
        <f>ROUND($I$198*$H$198,2)</f>
        <v>0</v>
      </c>
      <c r="K198" s="296" t="s">
        <v>136</v>
      </c>
      <c r="L198" s="36"/>
      <c r="M198" s="53"/>
      <c r="N198" s="54" t="s">
        <v>43</v>
      </c>
      <c r="Q198" s="55">
        <v>0.00021</v>
      </c>
      <c r="R198" s="55">
        <f>$Q$198*$H$198</f>
        <v>0.0966</v>
      </c>
      <c r="S198" s="55">
        <v>0</v>
      </c>
      <c r="T198" s="56">
        <f>$S$198*$H$198</f>
        <v>0</v>
      </c>
      <c r="AR198" s="37" t="s">
        <v>137</v>
      </c>
      <c r="AT198" s="37" t="s">
        <v>132</v>
      </c>
      <c r="AU198" s="37" t="s">
        <v>80</v>
      </c>
      <c r="AY198" s="6" t="s">
        <v>130</v>
      </c>
      <c r="BE198" s="57">
        <f>IF($N$198="základní",$J$198,0)</f>
        <v>0</v>
      </c>
      <c r="BF198" s="57">
        <f>IF($N$198="snížená",$J$198,0)</f>
        <v>0</v>
      </c>
      <c r="BG198" s="57">
        <f>IF($N$198="zákl. přenesená",$J$198,0)</f>
        <v>0</v>
      </c>
      <c r="BH198" s="57">
        <f>IF($N$198="sníž. přenesená",$J$198,0)</f>
        <v>0</v>
      </c>
      <c r="BI198" s="57">
        <f>IF($N$198="nulová",$J$198,0)</f>
        <v>0</v>
      </c>
      <c r="BJ198" s="37" t="s">
        <v>22</v>
      </c>
      <c r="BK198" s="57">
        <f>ROUND($I$198*$H$198,2)</f>
        <v>0</v>
      </c>
      <c r="BL198" s="37" t="s">
        <v>137</v>
      </c>
      <c r="BM198" s="37" t="s">
        <v>374</v>
      </c>
    </row>
    <row r="199" spans="1:47" s="6" customFormat="1" ht="25.15" customHeight="1">
      <c r="A199" s="186"/>
      <c r="B199" s="243"/>
      <c r="C199" s="186"/>
      <c r="D199" s="300" t="s">
        <v>139</v>
      </c>
      <c r="E199" s="186"/>
      <c r="F199" s="301" t="s">
        <v>375</v>
      </c>
      <c r="G199" s="186"/>
      <c r="H199" s="186"/>
      <c r="I199" s="314"/>
      <c r="J199" s="186"/>
      <c r="K199" s="186"/>
      <c r="L199" s="36"/>
      <c r="M199" s="58"/>
      <c r="T199" s="59"/>
      <c r="AT199" s="6" t="s">
        <v>139</v>
      </c>
      <c r="AU199" s="6" t="s">
        <v>80</v>
      </c>
    </row>
    <row r="200" spans="1:51" s="6" customFormat="1" ht="13.9" customHeight="1">
      <c r="A200" s="186"/>
      <c r="B200" s="302"/>
      <c r="C200" s="186"/>
      <c r="D200" s="303" t="s">
        <v>151</v>
      </c>
      <c r="E200" s="304"/>
      <c r="F200" s="305" t="s">
        <v>694</v>
      </c>
      <c r="G200" s="186"/>
      <c r="H200" s="306">
        <v>420</v>
      </c>
      <c r="I200" s="314"/>
      <c r="J200" s="186"/>
      <c r="K200" s="186"/>
      <c r="L200" s="60"/>
      <c r="M200" s="62"/>
      <c r="T200" s="63"/>
      <c r="AT200" s="61" t="s">
        <v>151</v>
      </c>
      <c r="AU200" s="61" t="s">
        <v>80</v>
      </c>
      <c r="AV200" s="61" t="s">
        <v>80</v>
      </c>
      <c r="AW200" s="61" t="s">
        <v>98</v>
      </c>
      <c r="AX200" s="61" t="s">
        <v>72</v>
      </c>
      <c r="AY200" s="61" t="s">
        <v>130</v>
      </c>
    </row>
    <row r="201" spans="1:51" s="6" customFormat="1" ht="13.9" customHeight="1">
      <c r="A201" s="186"/>
      <c r="B201" s="302"/>
      <c r="C201" s="186"/>
      <c r="D201" s="303" t="s">
        <v>151</v>
      </c>
      <c r="E201" s="304"/>
      <c r="F201" s="305" t="s">
        <v>695</v>
      </c>
      <c r="G201" s="186"/>
      <c r="H201" s="306">
        <v>40</v>
      </c>
      <c r="I201" s="314"/>
      <c r="J201" s="186"/>
      <c r="K201" s="186"/>
      <c r="L201" s="60"/>
      <c r="M201" s="62"/>
      <c r="T201" s="63"/>
      <c r="AT201" s="61" t="s">
        <v>151</v>
      </c>
      <c r="AU201" s="61" t="s">
        <v>80</v>
      </c>
      <c r="AV201" s="61" t="s">
        <v>80</v>
      </c>
      <c r="AW201" s="61" t="s">
        <v>98</v>
      </c>
      <c r="AX201" s="61" t="s">
        <v>72</v>
      </c>
      <c r="AY201" s="61" t="s">
        <v>130</v>
      </c>
    </row>
    <row r="202" spans="1:65" s="6" customFormat="1" ht="13.9" customHeight="1">
      <c r="A202" s="186"/>
      <c r="B202" s="243"/>
      <c r="C202" s="307" t="s">
        <v>303</v>
      </c>
      <c r="D202" s="307" t="s">
        <v>252</v>
      </c>
      <c r="E202" s="308" t="s">
        <v>379</v>
      </c>
      <c r="F202" s="309" t="s">
        <v>380</v>
      </c>
      <c r="G202" s="310" t="s">
        <v>281</v>
      </c>
      <c r="H202" s="311">
        <v>211.6</v>
      </c>
      <c r="I202" s="315"/>
      <c r="J202" s="312">
        <f>ROUND($I$202*$H$202,2)</f>
        <v>0</v>
      </c>
      <c r="K202" s="309" t="s">
        <v>136</v>
      </c>
      <c r="L202" s="64"/>
      <c r="M202" s="65"/>
      <c r="N202" s="66" t="s">
        <v>43</v>
      </c>
      <c r="Q202" s="55">
        <v>0.0005</v>
      </c>
      <c r="R202" s="55">
        <f>$Q$202*$H$202</f>
        <v>0.1058</v>
      </c>
      <c r="S202" s="55">
        <v>0</v>
      </c>
      <c r="T202" s="56">
        <f>$S$202*$H$202</f>
        <v>0</v>
      </c>
      <c r="AR202" s="37" t="s">
        <v>181</v>
      </c>
      <c r="AT202" s="37" t="s">
        <v>252</v>
      </c>
      <c r="AU202" s="37" t="s">
        <v>80</v>
      </c>
      <c r="AY202" s="6" t="s">
        <v>130</v>
      </c>
      <c r="BE202" s="57">
        <f>IF($N$202="základní",$J$202,0)</f>
        <v>0</v>
      </c>
      <c r="BF202" s="57">
        <f>IF($N$202="snížená",$J$202,0)</f>
        <v>0</v>
      </c>
      <c r="BG202" s="57">
        <f>IF($N$202="zákl. přenesená",$J$202,0)</f>
        <v>0</v>
      </c>
      <c r="BH202" s="57">
        <f>IF($N$202="sníž. přenesená",$J$202,0)</f>
        <v>0</v>
      </c>
      <c r="BI202" s="57">
        <f>IF($N$202="nulová",$J$202,0)</f>
        <v>0</v>
      </c>
      <c r="BJ202" s="37" t="s">
        <v>22</v>
      </c>
      <c r="BK202" s="57">
        <f>ROUND($I$202*$H$202,2)</f>
        <v>0</v>
      </c>
      <c r="BL202" s="37" t="s">
        <v>137</v>
      </c>
      <c r="BM202" s="37" t="s">
        <v>381</v>
      </c>
    </row>
    <row r="203" spans="1:47" s="6" customFormat="1" ht="14.45" customHeight="1">
      <c r="A203" s="186"/>
      <c r="B203" s="243"/>
      <c r="C203" s="186"/>
      <c r="D203" s="300" t="s">
        <v>139</v>
      </c>
      <c r="E203" s="186"/>
      <c r="F203" s="301" t="s">
        <v>382</v>
      </c>
      <c r="G203" s="186"/>
      <c r="H203" s="186"/>
      <c r="I203" s="314"/>
      <c r="J203" s="186"/>
      <c r="K203" s="186"/>
      <c r="L203" s="36"/>
      <c r="M203" s="58"/>
      <c r="T203" s="59"/>
      <c r="AT203" s="6" t="s">
        <v>139</v>
      </c>
      <c r="AU203" s="6" t="s">
        <v>80</v>
      </c>
    </row>
    <row r="204" spans="1:51" s="6" customFormat="1" ht="13.9" customHeight="1">
      <c r="A204" s="186"/>
      <c r="B204" s="302"/>
      <c r="C204" s="186"/>
      <c r="D204" s="303" t="s">
        <v>151</v>
      </c>
      <c r="E204" s="304"/>
      <c r="F204" s="305" t="s">
        <v>696</v>
      </c>
      <c r="G204" s="186"/>
      <c r="H204" s="306">
        <v>184</v>
      </c>
      <c r="I204" s="314"/>
      <c r="J204" s="186"/>
      <c r="K204" s="186"/>
      <c r="L204" s="60"/>
      <c r="M204" s="62"/>
      <c r="T204" s="63"/>
      <c r="AT204" s="61" t="s">
        <v>151</v>
      </c>
      <c r="AU204" s="61" t="s">
        <v>80</v>
      </c>
      <c r="AV204" s="61" t="s">
        <v>80</v>
      </c>
      <c r="AW204" s="61" t="s">
        <v>98</v>
      </c>
      <c r="AX204" s="61" t="s">
        <v>72</v>
      </c>
      <c r="AY204" s="61" t="s">
        <v>130</v>
      </c>
    </row>
    <row r="205" spans="1:51" s="6" customFormat="1" ht="13.9" customHeight="1">
      <c r="A205" s="186"/>
      <c r="B205" s="302"/>
      <c r="C205" s="186"/>
      <c r="D205" s="303" t="s">
        <v>151</v>
      </c>
      <c r="E205" s="186"/>
      <c r="F205" s="305" t="s">
        <v>697</v>
      </c>
      <c r="G205" s="186"/>
      <c r="H205" s="306">
        <v>211.6</v>
      </c>
      <c r="I205" s="314"/>
      <c r="J205" s="186"/>
      <c r="K205" s="186"/>
      <c r="L205" s="60"/>
      <c r="M205" s="62"/>
      <c r="T205" s="63"/>
      <c r="AT205" s="61" t="s">
        <v>151</v>
      </c>
      <c r="AU205" s="61" t="s">
        <v>80</v>
      </c>
      <c r="AV205" s="61" t="s">
        <v>80</v>
      </c>
      <c r="AW205" s="61" t="s">
        <v>72</v>
      </c>
      <c r="AX205" s="61" t="s">
        <v>22</v>
      </c>
      <c r="AY205" s="61" t="s">
        <v>130</v>
      </c>
    </row>
    <row r="206" spans="1:65" s="6" customFormat="1" ht="13.9" customHeight="1">
      <c r="A206" s="186"/>
      <c r="B206" s="243"/>
      <c r="C206" s="294" t="s">
        <v>313</v>
      </c>
      <c r="D206" s="294" t="s">
        <v>132</v>
      </c>
      <c r="E206" s="295" t="s">
        <v>386</v>
      </c>
      <c r="F206" s="296" t="s">
        <v>387</v>
      </c>
      <c r="G206" s="297" t="s">
        <v>148</v>
      </c>
      <c r="H206" s="298">
        <v>35</v>
      </c>
      <c r="I206" s="313"/>
      <c r="J206" s="299">
        <f>ROUND($I$206*$H$206,2)</f>
        <v>0</v>
      </c>
      <c r="K206" s="296" t="s">
        <v>136</v>
      </c>
      <c r="L206" s="36"/>
      <c r="M206" s="53"/>
      <c r="N206" s="54" t="s">
        <v>43</v>
      </c>
      <c r="Q206" s="55">
        <v>0</v>
      </c>
      <c r="R206" s="55">
        <f>$Q$206*$H$206</f>
        <v>0</v>
      </c>
      <c r="S206" s="55">
        <v>0</v>
      </c>
      <c r="T206" s="56">
        <f>$S$206*$H$206</f>
        <v>0</v>
      </c>
      <c r="AR206" s="37" t="s">
        <v>137</v>
      </c>
      <c r="AT206" s="37" t="s">
        <v>132</v>
      </c>
      <c r="AU206" s="37" t="s">
        <v>80</v>
      </c>
      <c r="AY206" s="6" t="s">
        <v>130</v>
      </c>
      <c r="BE206" s="57">
        <f>IF($N$206="základní",$J$206,0)</f>
        <v>0</v>
      </c>
      <c r="BF206" s="57">
        <f>IF($N$206="snížená",$J$206,0)</f>
        <v>0</v>
      </c>
      <c r="BG206" s="57">
        <f>IF($N$206="zákl. přenesená",$J$206,0)</f>
        <v>0</v>
      </c>
      <c r="BH206" s="57">
        <f>IF($N$206="sníž. přenesená",$J$206,0)</f>
        <v>0</v>
      </c>
      <c r="BI206" s="57">
        <f>IF($N$206="nulová",$J$206,0)</f>
        <v>0</v>
      </c>
      <c r="BJ206" s="37" t="s">
        <v>22</v>
      </c>
      <c r="BK206" s="57">
        <f>ROUND($I$206*$H$206,2)</f>
        <v>0</v>
      </c>
      <c r="BL206" s="37" t="s">
        <v>137</v>
      </c>
      <c r="BM206" s="37" t="s">
        <v>388</v>
      </c>
    </row>
    <row r="207" spans="1:47" s="6" customFormat="1" ht="14.45" customHeight="1">
      <c r="A207" s="186"/>
      <c r="B207" s="243"/>
      <c r="C207" s="186"/>
      <c r="D207" s="300" t="s">
        <v>139</v>
      </c>
      <c r="E207" s="186"/>
      <c r="F207" s="301" t="s">
        <v>389</v>
      </c>
      <c r="G207" s="186"/>
      <c r="H207" s="186"/>
      <c r="I207" s="314"/>
      <c r="J207" s="186"/>
      <c r="K207" s="186"/>
      <c r="L207" s="36"/>
      <c r="M207" s="58"/>
      <c r="T207" s="59"/>
      <c r="AT207" s="6" t="s">
        <v>139</v>
      </c>
      <c r="AU207" s="6" t="s">
        <v>80</v>
      </c>
    </row>
    <row r="208" spans="1:51" s="6" customFormat="1" ht="13.9" customHeight="1">
      <c r="A208" s="186"/>
      <c r="B208" s="302"/>
      <c r="C208" s="186"/>
      <c r="D208" s="303" t="s">
        <v>151</v>
      </c>
      <c r="E208" s="304"/>
      <c r="F208" s="305" t="s">
        <v>698</v>
      </c>
      <c r="G208" s="186"/>
      <c r="H208" s="306">
        <v>35</v>
      </c>
      <c r="I208" s="314"/>
      <c r="J208" s="186"/>
      <c r="K208" s="186"/>
      <c r="L208" s="60"/>
      <c r="M208" s="62"/>
      <c r="T208" s="63"/>
      <c r="AT208" s="61" t="s">
        <v>151</v>
      </c>
      <c r="AU208" s="61" t="s">
        <v>80</v>
      </c>
      <c r="AV208" s="61" t="s">
        <v>80</v>
      </c>
      <c r="AW208" s="61" t="s">
        <v>98</v>
      </c>
      <c r="AX208" s="61" t="s">
        <v>72</v>
      </c>
      <c r="AY208" s="61" t="s">
        <v>130</v>
      </c>
    </row>
    <row r="209" spans="1:65" s="6" customFormat="1" ht="13.9" customHeight="1">
      <c r="A209" s="186"/>
      <c r="B209" s="243"/>
      <c r="C209" s="294" t="s">
        <v>318</v>
      </c>
      <c r="D209" s="294" t="s">
        <v>132</v>
      </c>
      <c r="E209" s="295" t="s">
        <v>392</v>
      </c>
      <c r="F209" s="296" t="s">
        <v>393</v>
      </c>
      <c r="G209" s="297" t="s">
        <v>148</v>
      </c>
      <c r="H209" s="298">
        <v>1.7</v>
      </c>
      <c r="I209" s="313"/>
      <c r="J209" s="299">
        <f>ROUND($I$209*$H$209,2)</f>
        <v>0</v>
      </c>
      <c r="K209" s="296" t="s">
        <v>136</v>
      </c>
      <c r="L209" s="36"/>
      <c r="M209" s="53"/>
      <c r="N209" s="54" t="s">
        <v>43</v>
      </c>
      <c r="Q209" s="55">
        <v>2.0328</v>
      </c>
      <c r="R209" s="55">
        <f>$Q$209*$H$209</f>
        <v>3.4557599999999997</v>
      </c>
      <c r="S209" s="55">
        <v>0</v>
      </c>
      <c r="T209" s="56">
        <f>$S$209*$H$209</f>
        <v>0</v>
      </c>
      <c r="AR209" s="37" t="s">
        <v>137</v>
      </c>
      <c r="AT209" s="37" t="s">
        <v>132</v>
      </c>
      <c r="AU209" s="37" t="s">
        <v>80</v>
      </c>
      <c r="AY209" s="6" t="s">
        <v>130</v>
      </c>
      <c r="BE209" s="57">
        <f>IF($N$209="základní",$J$209,0)</f>
        <v>0</v>
      </c>
      <c r="BF209" s="57">
        <f>IF($N$209="snížená",$J$209,0)</f>
        <v>0</v>
      </c>
      <c r="BG209" s="57">
        <f>IF($N$209="zákl. přenesená",$J$209,0)</f>
        <v>0</v>
      </c>
      <c r="BH209" s="57">
        <f>IF($N$209="sníž. přenesená",$J$209,0)</f>
        <v>0</v>
      </c>
      <c r="BI209" s="57">
        <f>IF($N$209="nulová",$J$209,0)</f>
        <v>0</v>
      </c>
      <c r="BJ209" s="37" t="s">
        <v>22</v>
      </c>
      <c r="BK209" s="57">
        <f>ROUND($I$209*$H$209,2)</f>
        <v>0</v>
      </c>
      <c r="BL209" s="37" t="s">
        <v>137</v>
      </c>
      <c r="BM209" s="37" t="s">
        <v>394</v>
      </c>
    </row>
    <row r="210" spans="1:47" s="6" customFormat="1" ht="25.15" customHeight="1">
      <c r="A210" s="186"/>
      <c r="B210" s="243"/>
      <c r="C210" s="186"/>
      <c r="D210" s="300" t="s">
        <v>139</v>
      </c>
      <c r="E210" s="186"/>
      <c r="F210" s="301" t="s">
        <v>395</v>
      </c>
      <c r="G210" s="186"/>
      <c r="H210" s="186"/>
      <c r="I210" s="314"/>
      <c r="J210" s="186"/>
      <c r="K210" s="186"/>
      <c r="L210" s="36"/>
      <c r="M210" s="58"/>
      <c r="T210" s="59"/>
      <c r="AT210" s="6" t="s">
        <v>139</v>
      </c>
      <c r="AU210" s="6" t="s">
        <v>80</v>
      </c>
    </row>
    <row r="211" spans="1:51" s="6" customFormat="1" ht="13.9" customHeight="1">
      <c r="A211" s="186"/>
      <c r="B211" s="302"/>
      <c r="C211" s="186"/>
      <c r="D211" s="303" t="s">
        <v>151</v>
      </c>
      <c r="E211" s="304"/>
      <c r="F211" s="305" t="s">
        <v>623</v>
      </c>
      <c r="G211" s="186"/>
      <c r="H211" s="306">
        <v>1.7</v>
      </c>
      <c r="I211" s="314"/>
      <c r="J211" s="186"/>
      <c r="K211" s="186"/>
      <c r="L211" s="60"/>
      <c r="M211" s="62"/>
      <c r="T211" s="63"/>
      <c r="AT211" s="61" t="s">
        <v>151</v>
      </c>
      <c r="AU211" s="61" t="s">
        <v>80</v>
      </c>
      <c r="AV211" s="61" t="s">
        <v>80</v>
      </c>
      <c r="AW211" s="61" t="s">
        <v>98</v>
      </c>
      <c r="AX211" s="61" t="s">
        <v>72</v>
      </c>
      <c r="AY211" s="61" t="s">
        <v>130</v>
      </c>
    </row>
    <row r="212" spans="1:65" s="6" customFormat="1" ht="13.9" customHeight="1">
      <c r="A212" s="186"/>
      <c r="B212" s="243"/>
      <c r="C212" s="294" t="s">
        <v>325</v>
      </c>
      <c r="D212" s="294" t="s">
        <v>132</v>
      </c>
      <c r="E212" s="295" t="s">
        <v>624</v>
      </c>
      <c r="F212" s="296" t="s">
        <v>625</v>
      </c>
      <c r="G212" s="297" t="s">
        <v>148</v>
      </c>
      <c r="H212" s="298">
        <v>22.85</v>
      </c>
      <c r="I212" s="313"/>
      <c r="J212" s="299">
        <f>ROUND($I$212*$H$212,2)</f>
        <v>0</v>
      </c>
      <c r="K212" s="296" t="s">
        <v>136</v>
      </c>
      <c r="L212" s="36"/>
      <c r="M212" s="53"/>
      <c r="N212" s="54" t="s">
        <v>43</v>
      </c>
      <c r="Q212" s="55">
        <v>0</v>
      </c>
      <c r="R212" s="55">
        <f>$Q$212*$H$212</f>
        <v>0</v>
      </c>
      <c r="S212" s="55">
        <v>0</v>
      </c>
      <c r="T212" s="56">
        <f>$S$212*$H$212</f>
        <v>0</v>
      </c>
      <c r="AR212" s="37" t="s">
        <v>137</v>
      </c>
      <c r="AT212" s="37" t="s">
        <v>132</v>
      </c>
      <c r="AU212" s="37" t="s">
        <v>80</v>
      </c>
      <c r="AY212" s="6" t="s">
        <v>130</v>
      </c>
      <c r="BE212" s="57">
        <f>IF($N$212="základní",$J$212,0)</f>
        <v>0</v>
      </c>
      <c r="BF212" s="57">
        <f>IF($N$212="snížená",$J$212,0)</f>
        <v>0</v>
      </c>
      <c r="BG212" s="57">
        <f>IF($N$212="zákl. přenesená",$J$212,0)</f>
        <v>0</v>
      </c>
      <c r="BH212" s="57">
        <f>IF($N$212="sníž. přenesená",$J$212,0)</f>
        <v>0</v>
      </c>
      <c r="BI212" s="57">
        <f>IF($N$212="nulová",$J$212,0)</f>
        <v>0</v>
      </c>
      <c r="BJ212" s="37" t="s">
        <v>22</v>
      </c>
      <c r="BK212" s="57">
        <f>ROUND($I$212*$H$212,2)</f>
        <v>0</v>
      </c>
      <c r="BL212" s="37" t="s">
        <v>137</v>
      </c>
      <c r="BM212" s="37" t="s">
        <v>626</v>
      </c>
    </row>
    <row r="213" spans="1:47" s="6" customFormat="1" ht="25.15" customHeight="1">
      <c r="A213" s="186"/>
      <c r="B213" s="243"/>
      <c r="C213" s="186"/>
      <c r="D213" s="300" t="s">
        <v>139</v>
      </c>
      <c r="E213" s="186"/>
      <c r="F213" s="301" t="s">
        <v>627</v>
      </c>
      <c r="G213" s="186"/>
      <c r="H213" s="186"/>
      <c r="I213" s="314"/>
      <c r="J213" s="186"/>
      <c r="K213" s="186"/>
      <c r="L213" s="36"/>
      <c r="M213" s="58"/>
      <c r="T213" s="59"/>
      <c r="AT213" s="6" t="s">
        <v>139</v>
      </c>
      <c r="AU213" s="6" t="s">
        <v>80</v>
      </c>
    </row>
    <row r="214" spans="1:51" s="6" customFormat="1" ht="13.9" customHeight="1">
      <c r="A214" s="186"/>
      <c r="B214" s="302"/>
      <c r="C214" s="186"/>
      <c r="D214" s="303" t="s">
        <v>151</v>
      </c>
      <c r="E214" s="304"/>
      <c r="F214" s="305" t="s">
        <v>699</v>
      </c>
      <c r="G214" s="186"/>
      <c r="H214" s="306">
        <v>15.5</v>
      </c>
      <c r="I214" s="314"/>
      <c r="J214" s="186"/>
      <c r="K214" s="186"/>
      <c r="L214" s="60"/>
      <c r="M214" s="62"/>
      <c r="T214" s="63"/>
      <c r="AT214" s="61" t="s">
        <v>151</v>
      </c>
      <c r="AU214" s="61" t="s">
        <v>80</v>
      </c>
      <c r="AV214" s="61" t="s">
        <v>80</v>
      </c>
      <c r="AW214" s="61" t="s">
        <v>98</v>
      </c>
      <c r="AX214" s="61" t="s">
        <v>72</v>
      </c>
      <c r="AY214" s="61" t="s">
        <v>130</v>
      </c>
    </row>
    <row r="215" spans="1:51" s="6" customFormat="1" ht="13.9" customHeight="1">
      <c r="A215" s="186"/>
      <c r="B215" s="302"/>
      <c r="C215" s="186"/>
      <c r="D215" s="303" t="s">
        <v>151</v>
      </c>
      <c r="E215" s="304"/>
      <c r="F215" s="305" t="s">
        <v>700</v>
      </c>
      <c r="G215" s="186"/>
      <c r="H215" s="306">
        <v>7.35</v>
      </c>
      <c r="I215" s="314"/>
      <c r="J215" s="186"/>
      <c r="K215" s="186"/>
      <c r="L215" s="60"/>
      <c r="M215" s="62"/>
      <c r="T215" s="63"/>
      <c r="AT215" s="61" t="s">
        <v>151</v>
      </c>
      <c r="AU215" s="61" t="s">
        <v>80</v>
      </c>
      <c r="AV215" s="61" t="s">
        <v>80</v>
      </c>
      <c r="AW215" s="61" t="s">
        <v>98</v>
      </c>
      <c r="AX215" s="61" t="s">
        <v>72</v>
      </c>
      <c r="AY215" s="61" t="s">
        <v>130</v>
      </c>
    </row>
    <row r="216" spans="1:65" s="6" customFormat="1" ht="13.9" customHeight="1">
      <c r="A216" s="186"/>
      <c r="B216" s="243"/>
      <c r="C216" s="294" t="s">
        <v>332</v>
      </c>
      <c r="D216" s="294" t="s">
        <v>132</v>
      </c>
      <c r="E216" s="295" t="s">
        <v>398</v>
      </c>
      <c r="F216" s="296" t="s">
        <v>399</v>
      </c>
      <c r="G216" s="297" t="s">
        <v>148</v>
      </c>
      <c r="H216" s="298">
        <v>115.5</v>
      </c>
      <c r="I216" s="313"/>
      <c r="J216" s="299">
        <f>ROUND($I$216*$H$216,2)</f>
        <v>0</v>
      </c>
      <c r="K216" s="296" t="s">
        <v>136</v>
      </c>
      <c r="L216" s="36"/>
      <c r="M216" s="53"/>
      <c r="N216" s="54" t="s">
        <v>43</v>
      </c>
      <c r="Q216" s="55">
        <v>0</v>
      </c>
      <c r="R216" s="55">
        <f>$Q$216*$H$216</f>
        <v>0</v>
      </c>
      <c r="S216" s="55">
        <v>0</v>
      </c>
      <c r="T216" s="56">
        <f>$S$216*$H$216</f>
        <v>0</v>
      </c>
      <c r="AR216" s="37" t="s">
        <v>137</v>
      </c>
      <c r="AT216" s="37" t="s">
        <v>132</v>
      </c>
      <c r="AU216" s="37" t="s">
        <v>80</v>
      </c>
      <c r="AY216" s="6" t="s">
        <v>130</v>
      </c>
      <c r="BE216" s="57">
        <f>IF($N$216="základní",$J$216,0)</f>
        <v>0</v>
      </c>
      <c r="BF216" s="57">
        <f>IF($N$216="snížená",$J$216,0)</f>
        <v>0</v>
      </c>
      <c r="BG216" s="57">
        <f>IF($N$216="zákl. přenesená",$J$216,0)</f>
        <v>0</v>
      </c>
      <c r="BH216" s="57">
        <f>IF($N$216="sníž. přenesená",$J$216,0)</f>
        <v>0</v>
      </c>
      <c r="BI216" s="57">
        <f>IF($N$216="nulová",$J$216,0)</f>
        <v>0</v>
      </c>
      <c r="BJ216" s="37" t="s">
        <v>22</v>
      </c>
      <c r="BK216" s="57">
        <f>ROUND($I$216*$H$216,2)</f>
        <v>0</v>
      </c>
      <c r="BL216" s="37" t="s">
        <v>137</v>
      </c>
      <c r="BM216" s="37" t="s">
        <v>400</v>
      </c>
    </row>
    <row r="217" spans="1:47" s="6" customFormat="1" ht="14.45" customHeight="1">
      <c r="A217" s="186"/>
      <c r="B217" s="243"/>
      <c r="C217" s="186"/>
      <c r="D217" s="300" t="s">
        <v>139</v>
      </c>
      <c r="E217" s="186"/>
      <c r="F217" s="301" t="s">
        <v>401</v>
      </c>
      <c r="G217" s="186"/>
      <c r="H217" s="186"/>
      <c r="I217" s="314"/>
      <c r="J217" s="186"/>
      <c r="K217" s="186"/>
      <c r="L217" s="36"/>
      <c r="M217" s="58"/>
      <c r="T217" s="59"/>
      <c r="AT217" s="6" t="s">
        <v>139</v>
      </c>
      <c r="AU217" s="6" t="s">
        <v>80</v>
      </c>
    </row>
    <row r="218" spans="1:51" s="6" customFormat="1" ht="13.9" customHeight="1">
      <c r="A218" s="186"/>
      <c r="B218" s="302"/>
      <c r="C218" s="186"/>
      <c r="D218" s="303" t="s">
        <v>151</v>
      </c>
      <c r="E218" s="304"/>
      <c r="F218" s="305" t="s">
        <v>701</v>
      </c>
      <c r="G218" s="186"/>
      <c r="H218" s="306">
        <v>108</v>
      </c>
      <c r="I218" s="314"/>
      <c r="J218" s="186"/>
      <c r="K218" s="186"/>
      <c r="L218" s="60"/>
      <c r="M218" s="62"/>
      <c r="T218" s="63"/>
      <c r="AT218" s="61" t="s">
        <v>151</v>
      </c>
      <c r="AU218" s="61" t="s">
        <v>80</v>
      </c>
      <c r="AV218" s="61" t="s">
        <v>80</v>
      </c>
      <c r="AW218" s="61" t="s">
        <v>98</v>
      </c>
      <c r="AX218" s="61" t="s">
        <v>72</v>
      </c>
      <c r="AY218" s="61" t="s">
        <v>130</v>
      </c>
    </row>
    <row r="219" spans="1:51" s="6" customFormat="1" ht="13.9" customHeight="1">
      <c r="A219" s="186"/>
      <c r="B219" s="302"/>
      <c r="C219" s="186"/>
      <c r="D219" s="303" t="s">
        <v>151</v>
      </c>
      <c r="E219" s="304"/>
      <c r="F219" s="305" t="s">
        <v>702</v>
      </c>
      <c r="G219" s="186"/>
      <c r="H219" s="306">
        <v>7.5</v>
      </c>
      <c r="I219" s="314"/>
      <c r="J219" s="186"/>
      <c r="K219" s="186"/>
      <c r="L219" s="60"/>
      <c r="M219" s="62"/>
      <c r="T219" s="63"/>
      <c r="AT219" s="61" t="s">
        <v>151</v>
      </c>
      <c r="AU219" s="61" t="s">
        <v>80</v>
      </c>
      <c r="AV219" s="61" t="s">
        <v>80</v>
      </c>
      <c r="AW219" s="61" t="s">
        <v>98</v>
      </c>
      <c r="AX219" s="61" t="s">
        <v>72</v>
      </c>
      <c r="AY219" s="61" t="s">
        <v>130</v>
      </c>
    </row>
    <row r="220" spans="1:65" s="6" customFormat="1" ht="13.9" customHeight="1">
      <c r="A220" s="186"/>
      <c r="B220" s="243"/>
      <c r="C220" s="294" t="s">
        <v>339</v>
      </c>
      <c r="D220" s="294" t="s">
        <v>132</v>
      </c>
      <c r="E220" s="295" t="s">
        <v>405</v>
      </c>
      <c r="F220" s="296" t="s">
        <v>406</v>
      </c>
      <c r="G220" s="297" t="s">
        <v>224</v>
      </c>
      <c r="H220" s="298">
        <v>64</v>
      </c>
      <c r="I220" s="313"/>
      <c r="J220" s="299">
        <f>ROUND($I$220*$H$220,2)</f>
        <v>0</v>
      </c>
      <c r="K220" s="296" t="s">
        <v>136</v>
      </c>
      <c r="L220" s="36"/>
      <c r="M220" s="53"/>
      <c r="N220" s="54" t="s">
        <v>43</v>
      </c>
      <c r="Q220" s="55">
        <v>0</v>
      </c>
      <c r="R220" s="55">
        <f>$Q$220*$H$220</f>
        <v>0</v>
      </c>
      <c r="S220" s="55">
        <v>0</v>
      </c>
      <c r="T220" s="56">
        <f>$S$220*$H$220</f>
        <v>0</v>
      </c>
      <c r="AR220" s="37" t="s">
        <v>137</v>
      </c>
      <c r="AT220" s="37" t="s">
        <v>132</v>
      </c>
      <c r="AU220" s="37" t="s">
        <v>80</v>
      </c>
      <c r="AY220" s="6" t="s">
        <v>130</v>
      </c>
      <c r="BE220" s="57">
        <f>IF($N$220="základní",$J$220,0)</f>
        <v>0</v>
      </c>
      <c r="BF220" s="57">
        <f>IF($N$220="snížená",$J$220,0)</f>
        <v>0</v>
      </c>
      <c r="BG220" s="57">
        <f>IF($N$220="zákl. přenesená",$J$220,0)</f>
        <v>0</v>
      </c>
      <c r="BH220" s="57">
        <f>IF($N$220="sníž. přenesená",$J$220,0)</f>
        <v>0</v>
      </c>
      <c r="BI220" s="57">
        <f>IF($N$220="nulová",$J$220,0)</f>
        <v>0</v>
      </c>
      <c r="BJ220" s="37" t="s">
        <v>22</v>
      </c>
      <c r="BK220" s="57">
        <f>ROUND($I$220*$H$220,2)</f>
        <v>0</v>
      </c>
      <c r="BL220" s="37" t="s">
        <v>137</v>
      </c>
      <c r="BM220" s="37" t="s">
        <v>407</v>
      </c>
    </row>
    <row r="221" spans="1:47" s="6" customFormat="1" ht="14.45" customHeight="1">
      <c r="A221" s="186"/>
      <c r="B221" s="243"/>
      <c r="C221" s="186"/>
      <c r="D221" s="300" t="s">
        <v>139</v>
      </c>
      <c r="E221" s="186"/>
      <c r="F221" s="301" t="s">
        <v>408</v>
      </c>
      <c r="G221" s="186"/>
      <c r="H221" s="186"/>
      <c r="I221" s="314"/>
      <c r="J221" s="186"/>
      <c r="K221" s="186"/>
      <c r="L221" s="36"/>
      <c r="M221" s="58"/>
      <c r="T221" s="59"/>
      <c r="AT221" s="6" t="s">
        <v>139</v>
      </c>
      <c r="AU221" s="6" t="s">
        <v>80</v>
      </c>
    </row>
    <row r="222" spans="1:51" s="6" customFormat="1" ht="13.9" customHeight="1">
      <c r="A222" s="186"/>
      <c r="B222" s="302"/>
      <c r="C222" s="186"/>
      <c r="D222" s="303" t="s">
        <v>151</v>
      </c>
      <c r="E222" s="304"/>
      <c r="F222" s="305" t="s">
        <v>409</v>
      </c>
      <c r="G222" s="186"/>
      <c r="H222" s="306">
        <v>3</v>
      </c>
      <c r="I222" s="314"/>
      <c r="J222" s="186"/>
      <c r="K222" s="186"/>
      <c r="L222" s="60"/>
      <c r="M222" s="62"/>
      <c r="T222" s="63"/>
      <c r="AT222" s="61" t="s">
        <v>151</v>
      </c>
      <c r="AU222" s="61" t="s">
        <v>80</v>
      </c>
      <c r="AV222" s="61" t="s">
        <v>80</v>
      </c>
      <c r="AW222" s="61" t="s">
        <v>98</v>
      </c>
      <c r="AX222" s="61" t="s">
        <v>72</v>
      </c>
      <c r="AY222" s="61" t="s">
        <v>130</v>
      </c>
    </row>
    <row r="223" spans="1:51" s="6" customFormat="1" ht="13.9" customHeight="1">
      <c r="A223" s="186"/>
      <c r="B223" s="302"/>
      <c r="C223" s="186"/>
      <c r="D223" s="303" t="s">
        <v>151</v>
      </c>
      <c r="E223" s="304"/>
      <c r="F223" s="305" t="s">
        <v>703</v>
      </c>
      <c r="G223" s="186"/>
      <c r="H223" s="306">
        <v>61</v>
      </c>
      <c r="I223" s="314"/>
      <c r="J223" s="186"/>
      <c r="K223" s="186"/>
      <c r="L223" s="60"/>
      <c r="M223" s="62"/>
      <c r="T223" s="63"/>
      <c r="AT223" s="61" t="s">
        <v>151</v>
      </c>
      <c r="AU223" s="61" t="s">
        <v>80</v>
      </c>
      <c r="AV223" s="61" t="s">
        <v>80</v>
      </c>
      <c r="AW223" s="61" t="s">
        <v>98</v>
      </c>
      <c r="AX223" s="61" t="s">
        <v>72</v>
      </c>
      <c r="AY223" s="61" t="s">
        <v>130</v>
      </c>
    </row>
    <row r="224" spans="1:63" s="46" customFormat="1" ht="30.6" customHeight="1">
      <c r="A224" s="287"/>
      <c r="B224" s="288"/>
      <c r="C224" s="287"/>
      <c r="D224" s="289" t="s">
        <v>71</v>
      </c>
      <c r="E224" s="292" t="s">
        <v>181</v>
      </c>
      <c r="F224" s="292" t="s">
        <v>424</v>
      </c>
      <c r="G224" s="287"/>
      <c r="H224" s="287"/>
      <c r="I224" s="316"/>
      <c r="J224" s="293">
        <f>$BK$224</f>
        <v>0</v>
      </c>
      <c r="K224" s="287"/>
      <c r="L224" s="47"/>
      <c r="M224" s="49"/>
      <c r="P224" s="50">
        <f>SUM($P$225:$P$229)</f>
        <v>0</v>
      </c>
      <c r="R224" s="50">
        <f>SUM($R$225:$R$229)</f>
        <v>0.47135625</v>
      </c>
      <c r="T224" s="51">
        <f>SUM($T$225:$T$229)</f>
        <v>0</v>
      </c>
      <c r="AR224" s="48" t="s">
        <v>22</v>
      </c>
      <c r="AT224" s="48" t="s">
        <v>71</v>
      </c>
      <c r="AU224" s="48" t="s">
        <v>22</v>
      </c>
      <c r="AY224" s="48" t="s">
        <v>130</v>
      </c>
      <c r="BK224" s="52">
        <f>SUM($BK$225:$BK$229)</f>
        <v>0</v>
      </c>
    </row>
    <row r="225" spans="1:65" s="6" customFormat="1" ht="13.9" customHeight="1">
      <c r="A225" s="186"/>
      <c r="B225" s="243"/>
      <c r="C225" s="294" t="s">
        <v>346</v>
      </c>
      <c r="D225" s="294" t="s">
        <v>132</v>
      </c>
      <c r="E225" s="295" t="s">
        <v>426</v>
      </c>
      <c r="F225" s="296" t="s">
        <v>427</v>
      </c>
      <c r="G225" s="297" t="s">
        <v>281</v>
      </c>
      <c r="H225" s="298">
        <v>23</v>
      </c>
      <c r="I225" s="313"/>
      <c r="J225" s="299">
        <f>ROUND($I$225*$H$225,2)</f>
        <v>0</v>
      </c>
      <c r="K225" s="296" t="s">
        <v>136</v>
      </c>
      <c r="L225" s="36"/>
      <c r="M225" s="53"/>
      <c r="N225" s="54" t="s">
        <v>43</v>
      </c>
      <c r="Q225" s="55">
        <v>0</v>
      </c>
      <c r="R225" s="55">
        <f>$Q$225*$H$225</f>
        <v>0</v>
      </c>
      <c r="S225" s="55">
        <v>0</v>
      </c>
      <c r="T225" s="56">
        <f>$S$225*$H$225</f>
        <v>0</v>
      </c>
      <c r="AR225" s="37" t="s">
        <v>137</v>
      </c>
      <c r="AT225" s="37" t="s">
        <v>132</v>
      </c>
      <c r="AU225" s="37" t="s">
        <v>80</v>
      </c>
      <c r="AY225" s="6" t="s">
        <v>130</v>
      </c>
      <c r="BE225" s="57">
        <f>IF($N$225="základní",$J$225,0)</f>
        <v>0</v>
      </c>
      <c r="BF225" s="57">
        <f>IF($N$225="snížená",$J$225,0)</f>
        <v>0</v>
      </c>
      <c r="BG225" s="57">
        <f>IF($N$225="zákl. přenesená",$J$225,0)</f>
        <v>0</v>
      </c>
      <c r="BH225" s="57">
        <f>IF($N$225="sníž. přenesená",$J$225,0)</f>
        <v>0</v>
      </c>
      <c r="BI225" s="57">
        <f>IF($N$225="nulová",$J$225,0)</f>
        <v>0</v>
      </c>
      <c r="BJ225" s="37" t="s">
        <v>22</v>
      </c>
      <c r="BK225" s="57">
        <f>ROUND($I$225*$H$225,2)</f>
        <v>0</v>
      </c>
      <c r="BL225" s="37" t="s">
        <v>137</v>
      </c>
      <c r="BM225" s="37" t="s">
        <v>428</v>
      </c>
    </row>
    <row r="226" spans="1:47" s="6" customFormat="1" ht="25.15" customHeight="1">
      <c r="A226" s="186"/>
      <c r="B226" s="243"/>
      <c r="C226" s="186"/>
      <c r="D226" s="300" t="s">
        <v>139</v>
      </c>
      <c r="E226" s="186"/>
      <c r="F226" s="301" t="s">
        <v>429</v>
      </c>
      <c r="G226" s="186"/>
      <c r="H226" s="186"/>
      <c r="I226" s="314"/>
      <c r="J226" s="186"/>
      <c r="K226" s="186"/>
      <c r="L226" s="36"/>
      <c r="M226" s="58"/>
      <c r="T226" s="59"/>
      <c r="AT226" s="6" t="s">
        <v>139</v>
      </c>
      <c r="AU226" s="6" t="s">
        <v>80</v>
      </c>
    </row>
    <row r="227" spans="1:65" s="6" customFormat="1" ht="13.9" customHeight="1">
      <c r="A227" s="186"/>
      <c r="B227" s="243"/>
      <c r="C227" s="307" t="s">
        <v>355</v>
      </c>
      <c r="D227" s="307" t="s">
        <v>252</v>
      </c>
      <c r="E227" s="308" t="s">
        <v>431</v>
      </c>
      <c r="F227" s="309" t="s">
        <v>432</v>
      </c>
      <c r="G227" s="310" t="s">
        <v>135</v>
      </c>
      <c r="H227" s="311">
        <v>25.139</v>
      </c>
      <c r="I227" s="315"/>
      <c r="J227" s="312">
        <f>ROUND($I$227*$H$227,2)</f>
        <v>0</v>
      </c>
      <c r="K227" s="309" t="s">
        <v>136</v>
      </c>
      <c r="L227" s="64"/>
      <c r="M227" s="65"/>
      <c r="N227" s="66" t="s">
        <v>43</v>
      </c>
      <c r="Q227" s="55">
        <v>0.01875</v>
      </c>
      <c r="R227" s="55">
        <f>$Q$227*$H$227</f>
        <v>0.47135625</v>
      </c>
      <c r="S227" s="55">
        <v>0</v>
      </c>
      <c r="T227" s="56">
        <f>$S$227*$H$227</f>
        <v>0</v>
      </c>
      <c r="AR227" s="37" t="s">
        <v>181</v>
      </c>
      <c r="AT227" s="37" t="s">
        <v>252</v>
      </c>
      <c r="AU227" s="37" t="s">
        <v>80</v>
      </c>
      <c r="AY227" s="6" t="s">
        <v>130</v>
      </c>
      <c r="BE227" s="57">
        <f>IF($N$227="základní",$J$227,0)</f>
        <v>0</v>
      </c>
      <c r="BF227" s="57">
        <f>IF($N$227="snížená",$J$227,0)</f>
        <v>0</v>
      </c>
      <c r="BG227" s="57">
        <f>IF($N$227="zákl. přenesená",$J$227,0)</f>
        <v>0</v>
      </c>
      <c r="BH227" s="57">
        <f>IF($N$227="sníž. přenesená",$J$227,0)</f>
        <v>0</v>
      </c>
      <c r="BI227" s="57">
        <f>IF($N$227="nulová",$J$227,0)</f>
        <v>0</v>
      </c>
      <c r="BJ227" s="37" t="s">
        <v>22</v>
      </c>
      <c r="BK227" s="57">
        <f>ROUND($I$227*$H$227,2)</f>
        <v>0</v>
      </c>
      <c r="BL227" s="37" t="s">
        <v>137</v>
      </c>
      <c r="BM227" s="37" t="s">
        <v>433</v>
      </c>
    </row>
    <row r="228" spans="1:47" s="6" customFormat="1" ht="14.45" customHeight="1">
      <c r="A228" s="186"/>
      <c r="B228" s="243"/>
      <c r="C228" s="186"/>
      <c r="D228" s="300" t="s">
        <v>139</v>
      </c>
      <c r="E228" s="186"/>
      <c r="F228" s="301" t="s">
        <v>434</v>
      </c>
      <c r="G228" s="186"/>
      <c r="H228" s="186"/>
      <c r="I228" s="314"/>
      <c r="J228" s="186"/>
      <c r="K228" s="186"/>
      <c r="L228" s="36"/>
      <c r="M228" s="58"/>
      <c r="T228" s="59"/>
      <c r="AT228" s="6" t="s">
        <v>139</v>
      </c>
      <c r="AU228" s="6" t="s">
        <v>80</v>
      </c>
    </row>
    <row r="229" spans="1:51" s="6" customFormat="1" ht="13.9" customHeight="1">
      <c r="A229" s="186"/>
      <c r="B229" s="302"/>
      <c r="C229" s="186"/>
      <c r="D229" s="303" t="s">
        <v>151</v>
      </c>
      <c r="E229" s="304"/>
      <c r="F229" s="305" t="s">
        <v>704</v>
      </c>
      <c r="G229" s="186"/>
      <c r="H229" s="306">
        <v>25.139</v>
      </c>
      <c r="I229" s="314"/>
      <c r="J229" s="186"/>
      <c r="K229" s="186"/>
      <c r="L229" s="60"/>
      <c r="M229" s="62"/>
      <c r="T229" s="63"/>
      <c r="AT229" s="61" t="s">
        <v>151</v>
      </c>
      <c r="AU229" s="61" t="s">
        <v>80</v>
      </c>
      <c r="AV229" s="61" t="s">
        <v>80</v>
      </c>
      <c r="AW229" s="61" t="s">
        <v>98</v>
      </c>
      <c r="AX229" s="61" t="s">
        <v>72</v>
      </c>
      <c r="AY229" s="61" t="s">
        <v>130</v>
      </c>
    </row>
    <row r="230" spans="1:63" s="46" customFormat="1" ht="30.6" customHeight="1">
      <c r="A230" s="287"/>
      <c r="B230" s="288"/>
      <c r="C230" s="287"/>
      <c r="D230" s="289" t="s">
        <v>71</v>
      </c>
      <c r="E230" s="292" t="s">
        <v>191</v>
      </c>
      <c r="F230" s="292" t="s">
        <v>436</v>
      </c>
      <c r="G230" s="287"/>
      <c r="H230" s="287"/>
      <c r="I230" s="316"/>
      <c r="J230" s="293">
        <f>$BK$230</f>
        <v>0</v>
      </c>
      <c r="K230" s="287"/>
      <c r="L230" s="47"/>
      <c r="M230" s="49"/>
      <c r="P230" s="50">
        <f>SUM($P$231:$P$238)</f>
        <v>0</v>
      </c>
      <c r="R230" s="50">
        <f>SUM($R$231:$R$238)</f>
        <v>0.00168</v>
      </c>
      <c r="T230" s="51">
        <f>SUM($T$231:$T$238)</f>
        <v>0</v>
      </c>
      <c r="AR230" s="48" t="s">
        <v>22</v>
      </c>
      <c r="AT230" s="48" t="s">
        <v>71</v>
      </c>
      <c r="AU230" s="48" t="s">
        <v>22</v>
      </c>
      <c r="AY230" s="48" t="s">
        <v>130</v>
      </c>
      <c r="BK230" s="52">
        <f>SUM($BK$231:$BK$238)</f>
        <v>0</v>
      </c>
    </row>
    <row r="231" spans="1:65" s="6" customFormat="1" ht="13.9" customHeight="1">
      <c r="A231" s="186"/>
      <c r="B231" s="243"/>
      <c r="C231" s="294" t="s">
        <v>364</v>
      </c>
      <c r="D231" s="294" t="s">
        <v>132</v>
      </c>
      <c r="E231" s="295" t="s">
        <v>438</v>
      </c>
      <c r="F231" s="296" t="s">
        <v>439</v>
      </c>
      <c r="G231" s="297" t="s">
        <v>135</v>
      </c>
      <c r="H231" s="298">
        <v>7</v>
      </c>
      <c r="I231" s="313"/>
      <c r="J231" s="299">
        <f>ROUND($I$231*$H$231,2)</f>
        <v>0</v>
      </c>
      <c r="K231" s="296" t="s">
        <v>136</v>
      </c>
      <c r="L231" s="36"/>
      <c r="M231" s="53"/>
      <c r="N231" s="54" t="s">
        <v>43</v>
      </c>
      <c r="Q231" s="55">
        <v>4E-05</v>
      </c>
      <c r="R231" s="55">
        <f>$Q$231*$H$231</f>
        <v>0.00028000000000000003</v>
      </c>
      <c r="S231" s="55">
        <v>0</v>
      </c>
      <c r="T231" s="56">
        <f>$S$231*$H$231</f>
        <v>0</v>
      </c>
      <c r="AR231" s="37" t="s">
        <v>137</v>
      </c>
      <c r="AT231" s="37" t="s">
        <v>132</v>
      </c>
      <c r="AU231" s="37" t="s">
        <v>80</v>
      </c>
      <c r="AY231" s="6" t="s">
        <v>130</v>
      </c>
      <c r="BE231" s="57">
        <f>IF($N$231="základní",$J$231,0)</f>
        <v>0</v>
      </c>
      <c r="BF231" s="57">
        <f>IF($N$231="snížená",$J$231,0)</f>
        <v>0</v>
      </c>
      <c r="BG231" s="57">
        <f>IF($N$231="zákl. přenesená",$J$231,0)</f>
        <v>0</v>
      </c>
      <c r="BH231" s="57">
        <f>IF($N$231="sníž. přenesená",$J$231,0)</f>
        <v>0</v>
      </c>
      <c r="BI231" s="57">
        <f>IF($N$231="nulová",$J$231,0)</f>
        <v>0</v>
      </c>
      <c r="BJ231" s="37" t="s">
        <v>22</v>
      </c>
      <c r="BK231" s="57">
        <f>ROUND($I$231*$H$231,2)</f>
        <v>0</v>
      </c>
      <c r="BL231" s="37" t="s">
        <v>137</v>
      </c>
      <c r="BM231" s="37" t="s">
        <v>705</v>
      </c>
    </row>
    <row r="232" spans="1:47" s="6" customFormat="1" ht="25.15" customHeight="1">
      <c r="A232" s="186"/>
      <c r="B232" s="243"/>
      <c r="C232" s="186"/>
      <c r="D232" s="300" t="s">
        <v>139</v>
      </c>
      <c r="E232" s="186"/>
      <c r="F232" s="301" t="s">
        <v>441</v>
      </c>
      <c r="G232" s="186"/>
      <c r="H232" s="186"/>
      <c r="I232" s="314"/>
      <c r="J232" s="186"/>
      <c r="K232" s="186"/>
      <c r="L232" s="36"/>
      <c r="M232" s="58"/>
      <c r="T232" s="59"/>
      <c r="AT232" s="6" t="s">
        <v>139</v>
      </c>
      <c r="AU232" s="6" t="s">
        <v>80</v>
      </c>
    </row>
    <row r="233" spans="1:65" s="6" customFormat="1" ht="13.9" customHeight="1">
      <c r="A233" s="186"/>
      <c r="B233" s="243"/>
      <c r="C233" s="294" t="s">
        <v>371</v>
      </c>
      <c r="D233" s="294" t="s">
        <v>132</v>
      </c>
      <c r="E233" s="295" t="s">
        <v>444</v>
      </c>
      <c r="F233" s="296" t="s">
        <v>445</v>
      </c>
      <c r="G233" s="297" t="s">
        <v>135</v>
      </c>
      <c r="H233" s="298">
        <v>7</v>
      </c>
      <c r="I233" s="313"/>
      <c r="J233" s="299">
        <f>ROUND($I$233*$H$233,2)</f>
        <v>0</v>
      </c>
      <c r="K233" s="296" t="s">
        <v>136</v>
      </c>
      <c r="L233" s="36"/>
      <c r="M233" s="53"/>
      <c r="N233" s="54" t="s">
        <v>43</v>
      </c>
      <c r="Q233" s="55">
        <v>0.0002</v>
      </c>
      <c r="R233" s="55">
        <f>$Q$233*$H$233</f>
        <v>0.0014</v>
      </c>
      <c r="S233" s="55">
        <v>0</v>
      </c>
      <c r="T233" s="56">
        <f>$S$233*$H$233</f>
        <v>0</v>
      </c>
      <c r="AR233" s="37" t="s">
        <v>137</v>
      </c>
      <c r="AT233" s="37" t="s">
        <v>132</v>
      </c>
      <c r="AU233" s="37" t="s">
        <v>80</v>
      </c>
      <c r="AY233" s="6" t="s">
        <v>130</v>
      </c>
      <c r="BE233" s="57">
        <f>IF($N$233="základní",$J$233,0)</f>
        <v>0</v>
      </c>
      <c r="BF233" s="57">
        <f>IF($N$233="snížená",$J$233,0)</f>
        <v>0</v>
      </c>
      <c r="BG233" s="57">
        <f>IF($N$233="zákl. přenesená",$J$233,0)</f>
        <v>0</v>
      </c>
      <c r="BH233" s="57">
        <f>IF($N$233="sníž. přenesená",$J$233,0)</f>
        <v>0</v>
      </c>
      <c r="BI233" s="57">
        <f>IF($N$233="nulová",$J$233,0)</f>
        <v>0</v>
      </c>
      <c r="BJ233" s="37" t="s">
        <v>22</v>
      </c>
      <c r="BK233" s="57">
        <f>ROUND($I$233*$H$233,2)</f>
        <v>0</v>
      </c>
      <c r="BL233" s="37" t="s">
        <v>137</v>
      </c>
      <c r="BM233" s="37" t="s">
        <v>706</v>
      </c>
    </row>
    <row r="234" spans="1:47" s="6" customFormat="1" ht="14.45" customHeight="1">
      <c r="A234" s="186"/>
      <c r="B234" s="243"/>
      <c r="C234" s="186"/>
      <c r="D234" s="300" t="s">
        <v>139</v>
      </c>
      <c r="E234" s="186"/>
      <c r="F234" s="301" t="s">
        <v>447</v>
      </c>
      <c r="G234" s="186"/>
      <c r="H234" s="186"/>
      <c r="I234" s="314"/>
      <c r="J234" s="186"/>
      <c r="K234" s="186"/>
      <c r="L234" s="36"/>
      <c r="M234" s="58"/>
      <c r="T234" s="59"/>
      <c r="AT234" s="6" t="s">
        <v>139</v>
      </c>
      <c r="AU234" s="6" t="s">
        <v>80</v>
      </c>
    </row>
    <row r="235" spans="1:65" s="6" customFormat="1" ht="13.9" customHeight="1">
      <c r="A235" s="186"/>
      <c r="B235" s="243"/>
      <c r="C235" s="294" t="s">
        <v>378</v>
      </c>
      <c r="D235" s="294" t="s">
        <v>132</v>
      </c>
      <c r="E235" s="295" t="s">
        <v>449</v>
      </c>
      <c r="F235" s="296" t="s">
        <v>450</v>
      </c>
      <c r="G235" s="297" t="s">
        <v>451</v>
      </c>
      <c r="H235" s="298">
        <v>1</v>
      </c>
      <c r="I235" s="313"/>
      <c r="J235" s="299">
        <f>ROUND($I$235*$H$235,2)</f>
        <v>0</v>
      </c>
      <c r="K235" s="296"/>
      <c r="L235" s="36"/>
      <c r="M235" s="53"/>
      <c r="N235" s="54" t="s">
        <v>43</v>
      </c>
      <c r="Q235" s="55">
        <v>0</v>
      </c>
      <c r="R235" s="55">
        <f>$Q$235*$H$235</f>
        <v>0</v>
      </c>
      <c r="S235" s="55">
        <v>0</v>
      </c>
      <c r="T235" s="56">
        <f>$S$235*$H$235</f>
        <v>0</v>
      </c>
      <c r="AR235" s="37" t="s">
        <v>137</v>
      </c>
      <c r="AT235" s="37" t="s">
        <v>132</v>
      </c>
      <c r="AU235" s="37" t="s">
        <v>80</v>
      </c>
      <c r="AY235" s="6" t="s">
        <v>130</v>
      </c>
      <c r="BE235" s="57">
        <f>IF($N$235="základní",$J$235,0)</f>
        <v>0</v>
      </c>
      <c r="BF235" s="57">
        <f>IF($N$235="snížená",$J$235,0)</f>
        <v>0</v>
      </c>
      <c r="BG235" s="57">
        <f>IF($N$235="zákl. přenesená",$J$235,0)</f>
        <v>0</v>
      </c>
      <c r="BH235" s="57">
        <f>IF($N$235="sníž. přenesená",$J$235,0)</f>
        <v>0</v>
      </c>
      <c r="BI235" s="57">
        <f>IF($N$235="nulová",$J$235,0)</f>
        <v>0</v>
      </c>
      <c r="BJ235" s="37" t="s">
        <v>22</v>
      </c>
      <c r="BK235" s="57">
        <f>ROUND($I$235*$H$235,2)</f>
        <v>0</v>
      </c>
      <c r="BL235" s="37" t="s">
        <v>137</v>
      </c>
      <c r="BM235" s="37" t="s">
        <v>452</v>
      </c>
    </row>
    <row r="236" spans="1:47" s="6" customFormat="1" ht="14.45" customHeight="1">
      <c r="A236" s="186"/>
      <c r="B236" s="243"/>
      <c r="C236" s="186"/>
      <c r="D236" s="300" t="s">
        <v>139</v>
      </c>
      <c r="E236" s="186"/>
      <c r="F236" s="301" t="s">
        <v>453</v>
      </c>
      <c r="G236" s="186"/>
      <c r="H236" s="186"/>
      <c r="I236" s="314"/>
      <c r="J236" s="186"/>
      <c r="K236" s="186"/>
      <c r="L236" s="36"/>
      <c r="M236" s="58"/>
      <c r="T236" s="59"/>
      <c r="AT236" s="6" t="s">
        <v>139</v>
      </c>
      <c r="AU236" s="6" t="s">
        <v>80</v>
      </c>
    </row>
    <row r="237" spans="1:65" s="6" customFormat="1" ht="13.9" customHeight="1">
      <c r="A237" s="186"/>
      <c r="B237" s="243"/>
      <c r="C237" s="294" t="s">
        <v>385</v>
      </c>
      <c r="D237" s="294" t="s">
        <v>132</v>
      </c>
      <c r="E237" s="295" t="s">
        <v>455</v>
      </c>
      <c r="F237" s="296" t="s">
        <v>456</v>
      </c>
      <c r="G237" s="297" t="s">
        <v>155</v>
      </c>
      <c r="H237" s="298">
        <v>1</v>
      </c>
      <c r="I237" s="313"/>
      <c r="J237" s="299">
        <f>ROUND($I$237*$H$237,2)</f>
        <v>0</v>
      </c>
      <c r="K237" s="296"/>
      <c r="L237" s="36"/>
      <c r="M237" s="53"/>
      <c r="N237" s="54" t="s">
        <v>43</v>
      </c>
      <c r="Q237" s="55">
        <v>0</v>
      </c>
      <c r="R237" s="55">
        <f>$Q$237*$H$237</f>
        <v>0</v>
      </c>
      <c r="S237" s="55">
        <v>0</v>
      </c>
      <c r="T237" s="56">
        <f>$S$237*$H$237</f>
        <v>0</v>
      </c>
      <c r="AR237" s="37" t="s">
        <v>137</v>
      </c>
      <c r="AT237" s="37" t="s">
        <v>132</v>
      </c>
      <c r="AU237" s="37" t="s">
        <v>80</v>
      </c>
      <c r="AY237" s="6" t="s">
        <v>130</v>
      </c>
      <c r="BE237" s="57">
        <f>IF($N$237="základní",$J$237,0)</f>
        <v>0</v>
      </c>
      <c r="BF237" s="57">
        <f>IF($N$237="snížená",$J$237,0)</f>
        <v>0</v>
      </c>
      <c r="BG237" s="57">
        <f>IF($N$237="zákl. přenesená",$J$237,0)</f>
        <v>0</v>
      </c>
      <c r="BH237" s="57">
        <f>IF($N$237="sníž. přenesená",$J$237,0)</f>
        <v>0</v>
      </c>
      <c r="BI237" s="57">
        <f>IF($N$237="nulová",$J$237,0)</f>
        <v>0</v>
      </c>
      <c r="BJ237" s="37" t="s">
        <v>22</v>
      </c>
      <c r="BK237" s="57">
        <f>ROUND($I$237*$H$237,2)</f>
        <v>0</v>
      </c>
      <c r="BL237" s="37" t="s">
        <v>137</v>
      </c>
      <c r="BM237" s="37" t="s">
        <v>457</v>
      </c>
    </row>
    <row r="238" spans="1:47" s="6" customFormat="1" ht="14.45" customHeight="1">
      <c r="A238" s="186"/>
      <c r="B238" s="243"/>
      <c r="C238" s="186"/>
      <c r="D238" s="300" t="s">
        <v>139</v>
      </c>
      <c r="E238" s="186"/>
      <c r="F238" s="301" t="s">
        <v>456</v>
      </c>
      <c r="G238" s="186"/>
      <c r="H238" s="186"/>
      <c r="I238" s="314"/>
      <c r="J238" s="186"/>
      <c r="K238" s="186"/>
      <c r="L238" s="36"/>
      <c r="M238" s="58"/>
      <c r="T238" s="59"/>
      <c r="AT238" s="6" t="s">
        <v>139</v>
      </c>
      <c r="AU238" s="6" t="s">
        <v>80</v>
      </c>
    </row>
    <row r="239" spans="1:63" s="46" customFormat="1" ht="30.6" customHeight="1">
      <c r="A239" s="287"/>
      <c r="B239" s="288"/>
      <c r="C239" s="287"/>
      <c r="D239" s="289" t="s">
        <v>71</v>
      </c>
      <c r="E239" s="292" t="s">
        <v>484</v>
      </c>
      <c r="F239" s="292" t="s">
        <v>485</v>
      </c>
      <c r="G239" s="287"/>
      <c r="H239" s="287"/>
      <c r="I239" s="316"/>
      <c r="J239" s="293">
        <f>$BK$239</f>
        <v>0</v>
      </c>
      <c r="K239" s="287"/>
      <c r="L239" s="47"/>
      <c r="M239" s="49"/>
      <c r="P239" s="50">
        <f>SUM($P$240:$P$241)</f>
        <v>0</v>
      </c>
      <c r="R239" s="50">
        <f>SUM($R$240:$R$241)</f>
        <v>0</v>
      </c>
      <c r="T239" s="51">
        <f>SUM($T$240:$T$241)</f>
        <v>0</v>
      </c>
      <c r="AR239" s="48" t="s">
        <v>22</v>
      </c>
      <c r="AT239" s="48" t="s">
        <v>71</v>
      </c>
      <c r="AU239" s="48" t="s">
        <v>22</v>
      </c>
      <c r="AY239" s="48" t="s">
        <v>130</v>
      </c>
      <c r="BK239" s="52">
        <f>SUM($BK$240:$BK$241)</f>
        <v>0</v>
      </c>
    </row>
    <row r="240" spans="1:65" s="6" customFormat="1" ht="13.9" customHeight="1">
      <c r="A240" s="186"/>
      <c r="B240" s="243"/>
      <c r="C240" s="294" t="s">
        <v>391</v>
      </c>
      <c r="D240" s="294" t="s">
        <v>132</v>
      </c>
      <c r="E240" s="295" t="s">
        <v>487</v>
      </c>
      <c r="F240" s="296" t="s">
        <v>488</v>
      </c>
      <c r="G240" s="297" t="s">
        <v>321</v>
      </c>
      <c r="H240" s="298">
        <v>11.541</v>
      </c>
      <c r="I240" s="313"/>
      <c r="J240" s="299">
        <f>ROUND($I$240*$H$240,2)</f>
        <v>0</v>
      </c>
      <c r="K240" s="296" t="s">
        <v>136</v>
      </c>
      <c r="L240" s="36"/>
      <c r="M240" s="53"/>
      <c r="N240" s="54" t="s">
        <v>43</v>
      </c>
      <c r="Q240" s="55">
        <v>0</v>
      </c>
      <c r="R240" s="55">
        <f>$Q$240*$H$240</f>
        <v>0</v>
      </c>
      <c r="S240" s="55">
        <v>0</v>
      </c>
      <c r="T240" s="56">
        <f>$S$240*$H$240</f>
        <v>0</v>
      </c>
      <c r="AR240" s="37" t="s">
        <v>137</v>
      </c>
      <c r="AT240" s="37" t="s">
        <v>132</v>
      </c>
      <c r="AU240" s="37" t="s">
        <v>80</v>
      </c>
      <c r="AY240" s="6" t="s">
        <v>130</v>
      </c>
      <c r="BE240" s="57">
        <f>IF($N$240="základní",$J$240,0)</f>
        <v>0</v>
      </c>
      <c r="BF240" s="57">
        <f>IF($N$240="snížená",$J$240,0)</f>
        <v>0</v>
      </c>
      <c r="BG240" s="57">
        <f>IF($N$240="zákl. přenesená",$J$240,0)</f>
        <v>0</v>
      </c>
      <c r="BH240" s="57">
        <f>IF($N$240="sníž. přenesená",$J$240,0)</f>
        <v>0</v>
      </c>
      <c r="BI240" s="57">
        <f>IF($N$240="nulová",$J$240,0)</f>
        <v>0</v>
      </c>
      <c r="BJ240" s="37" t="s">
        <v>22</v>
      </c>
      <c r="BK240" s="57">
        <f>ROUND($I$240*$H$240,2)</f>
        <v>0</v>
      </c>
      <c r="BL240" s="37" t="s">
        <v>137</v>
      </c>
      <c r="BM240" s="37" t="s">
        <v>489</v>
      </c>
    </row>
    <row r="241" spans="1:47" s="6" customFormat="1" ht="14.45" customHeight="1">
      <c r="A241" s="186"/>
      <c r="B241" s="243"/>
      <c r="C241" s="186"/>
      <c r="D241" s="300" t="s">
        <v>139</v>
      </c>
      <c r="E241" s="186"/>
      <c r="F241" s="301" t="s">
        <v>490</v>
      </c>
      <c r="G241" s="186"/>
      <c r="H241" s="186"/>
      <c r="I241" s="314"/>
      <c r="J241" s="186"/>
      <c r="K241" s="186"/>
      <c r="L241" s="36"/>
      <c r="M241" s="58"/>
      <c r="T241" s="59"/>
      <c r="AT241" s="6" t="s">
        <v>139</v>
      </c>
      <c r="AU241" s="6" t="s">
        <v>80</v>
      </c>
    </row>
    <row r="242" spans="1:63" s="46" customFormat="1" ht="38.45" customHeight="1">
      <c r="A242" s="287"/>
      <c r="B242" s="288"/>
      <c r="C242" s="287"/>
      <c r="D242" s="289" t="s">
        <v>71</v>
      </c>
      <c r="E242" s="290" t="s">
        <v>491</v>
      </c>
      <c r="F242" s="290" t="s">
        <v>492</v>
      </c>
      <c r="G242" s="287"/>
      <c r="H242" s="287"/>
      <c r="I242" s="316"/>
      <c r="J242" s="291">
        <f>$BK$242</f>
        <v>0</v>
      </c>
      <c r="K242" s="287"/>
      <c r="L242" s="47"/>
      <c r="M242" s="49"/>
      <c r="P242" s="50">
        <f>$P$243+$P$255+$P$270</f>
        <v>0</v>
      </c>
      <c r="R242" s="50">
        <f>$R$243+$R$255+$R$270</f>
        <v>0.6208982500000001</v>
      </c>
      <c r="T242" s="51">
        <f>$T$243+$T$255+$T$270</f>
        <v>0</v>
      </c>
      <c r="AR242" s="48" t="s">
        <v>80</v>
      </c>
      <c r="AT242" s="48" t="s">
        <v>71</v>
      </c>
      <c r="AU242" s="48" t="s">
        <v>72</v>
      </c>
      <c r="AY242" s="48" t="s">
        <v>130</v>
      </c>
      <c r="BK242" s="52">
        <f>$BK$243+$BK$255+$BK$270</f>
        <v>0</v>
      </c>
    </row>
    <row r="243" spans="1:63" s="46" customFormat="1" ht="20.45" customHeight="1">
      <c r="A243" s="287"/>
      <c r="B243" s="288"/>
      <c r="C243" s="287"/>
      <c r="D243" s="289" t="s">
        <v>71</v>
      </c>
      <c r="E243" s="292" t="s">
        <v>493</v>
      </c>
      <c r="F243" s="292" t="s">
        <v>494</v>
      </c>
      <c r="G243" s="287"/>
      <c r="H243" s="287"/>
      <c r="I243" s="316"/>
      <c r="J243" s="293">
        <f>$BK$243</f>
        <v>0</v>
      </c>
      <c r="K243" s="287"/>
      <c r="L243" s="47"/>
      <c r="M243" s="49"/>
      <c r="P243" s="50">
        <f>SUM($P$244:$P$254)</f>
        <v>0</v>
      </c>
      <c r="R243" s="50">
        <f>SUM($R$244:$R$254)</f>
        <v>0.1599177</v>
      </c>
      <c r="T243" s="51">
        <f>SUM($T$244:$T$254)</f>
        <v>0</v>
      </c>
      <c r="AR243" s="48" t="s">
        <v>80</v>
      </c>
      <c r="AT243" s="48" t="s">
        <v>71</v>
      </c>
      <c r="AU243" s="48" t="s">
        <v>22</v>
      </c>
      <c r="AY243" s="48" t="s">
        <v>130</v>
      </c>
      <c r="BK243" s="52">
        <f>SUM($BK$244:$BK$254)</f>
        <v>0</v>
      </c>
    </row>
    <row r="244" spans="1:65" s="6" customFormat="1" ht="13.9" customHeight="1">
      <c r="A244" s="186"/>
      <c r="B244" s="243"/>
      <c r="C244" s="294" t="s">
        <v>397</v>
      </c>
      <c r="D244" s="294" t="s">
        <v>132</v>
      </c>
      <c r="E244" s="295" t="s">
        <v>496</v>
      </c>
      <c r="F244" s="296" t="s">
        <v>497</v>
      </c>
      <c r="G244" s="297" t="s">
        <v>224</v>
      </c>
      <c r="H244" s="298">
        <v>5.88</v>
      </c>
      <c r="I244" s="313"/>
      <c r="J244" s="299">
        <f>ROUND($I$244*$H$244,2)</f>
        <v>0</v>
      </c>
      <c r="K244" s="296" t="s">
        <v>136</v>
      </c>
      <c r="L244" s="36"/>
      <c r="M244" s="53"/>
      <c r="N244" s="54" t="s">
        <v>43</v>
      </c>
      <c r="Q244" s="55">
        <v>0</v>
      </c>
      <c r="R244" s="55">
        <f>$Q$244*$H$244</f>
        <v>0</v>
      </c>
      <c r="S244" s="55">
        <v>0</v>
      </c>
      <c r="T244" s="56">
        <f>$S$244*$H$244</f>
        <v>0</v>
      </c>
      <c r="AR244" s="37" t="s">
        <v>221</v>
      </c>
      <c r="AT244" s="37" t="s">
        <v>132</v>
      </c>
      <c r="AU244" s="37" t="s">
        <v>80</v>
      </c>
      <c r="AY244" s="6" t="s">
        <v>130</v>
      </c>
      <c r="BE244" s="57">
        <f>IF($N$244="základní",$J$244,0)</f>
        <v>0</v>
      </c>
      <c r="BF244" s="57">
        <f>IF($N$244="snížená",$J$244,0)</f>
        <v>0</v>
      </c>
      <c r="BG244" s="57">
        <f>IF($N$244="zákl. přenesená",$J$244,0)</f>
        <v>0</v>
      </c>
      <c r="BH244" s="57">
        <f>IF($N$244="sníž. přenesená",$J$244,0)</f>
        <v>0</v>
      </c>
      <c r="BI244" s="57">
        <f>IF($N$244="nulová",$J$244,0)</f>
        <v>0</v>
      </c>
      <c r="BJ244" s="37" t="s">
        <v>22</v>
      </c>
      <c r="BK244" s="57">
        <f>ROUND($I$244*$H$244,2)</f>
        <v>0</v>
      </c>
      <c r="BL244" s="37" t="s">
        <v>221</v>
      </c>
      <c r="BM244" s="37" t="s">
        <v>498</v>
      </c>
    </row>
    <row r="245" spans="1:47" s="6" customFormat="1" ht="14.45" customHeight="1">
      <c r="A245" s="186"/>
      <c r="B245" s="243"/>
      <c r="C245" s="186"/>
      <c r="D245" s="300" t="s">
        <v>139</v>
      </c>
      <c r="E245" s="186"/>
      <c r="F245" s="301" t="s">
        <v>499</v>
      </c>
      <c r="G245" s="186"/>
      <c r="H245" s="186"/>
      <c r="I245" s="314"/>
      <c r="J245" s="186"/>
      <c r="K245" s="186"/>
      <c r="L245" s="36"/>
      <c r="M245" s="58"/>
      <c r="T245" s="59"/>
      <c r="AT245" s="6" t="s">
        <v>139</v>
      </c>
      <c r="AU245" s="6" t="s">
        <v>80</v>
      </c>
    </row>
    <row r="246" spans="1:51" s="6" customFormat="1" ht="13.9" customHeight="1">
      <c r="A246" s="186"/>
      <c r="B246" s="302"/>
      <c r="C246" s="186"/>
      <c r="D246" s="303" t="s">
        <v>151</v>
      </c>
      <c r="E246" s="304"/>
      <c r="F246" s="305" t="s">
        <v>707</v>
      </c>
      <c r="G246" s="186"/>
      <c r="H246" s="306">
        <v>5.88</v>
      </c>
      <c r="I246" s="314"/>
      <c r="J246" s="186"/>
      <c r="K246" s="186"/>
      <c r="L246" s="60"/>
      <c r="M246" s="62"/>
      <c r="T246" s="63"/>
      <c r="AT246" s="61" t="s">
        <v>151</v>
      </c>
      <c r="AU246" s="61" t="s">
        <v>80</v>
      </c>
      <c r="AV246" s="61" t="s">
        <v>80</v>
      </c>
      <c r="AW246" s="61" t="s">
        <v>98</v>
      </c>
      <c r="AX246" s="61" t="s">
        <v>72</v>
      </c>
      <c r="AY246" s="61" t="s">
        <v>130</v>
      </c>
    </row>
    <row r="247" spans="1:65" s="6" customFormat="1" ht="13.9" customHeight="1">
      <c r="A247" s="186"/>
      <c r="B247" s="243"/>
      <c r="C247" s="307" t="s">
        <v>404</v>
      </c>
      <c r="D247" s="307" t="s">
        <v>252</v>
      </c>
      <c r="E247" s="308" t="s">
        <v>502</v>
      </c>
      <c r="F247" s="309" t="s">
        <v>503</v>
      </c>
      <c r="G247" s="310" t="s">
        <v>148</v>
      </c>
      <c r="H247" s="311">
        <v>0.318</v>
      </c>
      <c r="I247" s="315"/>
      <c r="J247" s="312">
        <f>ROUND($I$247*$H$247,2)</f>
        <v>0</v>
      </c>
      <c r="K247" s="309" t="s">
        <v>136</v>
      </c>
      <c r="L247" s="64"/>
      <c r="M247" s="65"/>
      <c r="N247" s="66" t="s">
        <v>43</v>
      </c>
      <c r="Q247" s="55">
        <v>0.5</v>
      </c>
      <c r="R247" s="55">
        <f>$Q$247*$H$247</f>
        <v>0.159</v>
      </c>
      <c r="S247" s="55">
        <v>0</v>
      </c>
      <c r="T247" s="56">
        <f>$S$247*$H$247</f>
        <v>0</v>
      </c>
      <c r="AR247" s="37" t="s">
        <v>332</v>
      </c>
      <c r="AT247" s="37" t="s">
        <v>252</v>
      </c>
      <c r="AU247" s="37" t="s">
        <v>80</v>
      </c>
      <c r="AY247" s="6" t="s">
        <v>130</v>
      </c>
      <c r="BE247" s="57">
        <f>IF($N$247="základní",$J$247,0)</f>
        <v>0</v>
      </c>
      <c r="BF247" s="57">
        <f>IF($N$247="snížená",$J$247,0)</f>
        <v>0</v>
      </c>
      <c r="BG247" s="57">
        <f>IF($N$247="zákl. přenesená",$J$247,0)</f>
        <v>0</v>
      </c>
      <c r="BH247" s="57">
        <f>IF($N$247="sníž. přenesená",$J$247,0)</f>
        <v>0</v>
      </c>
      <c r="BI247" s="57">
        <f>IF($N$247="nulová",$J$247,0)</f>
        <v>0</v>
      </c>
      <c r="BJ247" s="37" t="s">
        <v>22</v>
      </c>
      <c r="BK247" s="57">
        <f>ROUND($I$247*$H$247,2)</f>
        <v>0</v>
      </c>
      <c r="BL247" s="37" t="s">
        <v>221</v>
      </c>
      <c r="BM247" s="37" t="s">
        <v>504</v>
      </c>
    </row>
    <row r="248" spans="1:47" s="6" customFormat="1" ht="14.45" customHeight="1">
      <c r="A248" s="186"/>
      <c r="B248" s="243"/>
      <c r="C248" s="186"/>
      <c r="D248" s="300" t="s">
        <v>139</v>
      </c>
      <c r="E248" s="186"/>
      <c r="F248" s="301" t="s">
        <v>505</v>
      </c>
      <c r="G248" s="186"/>
      <c r="H248" s="186"/>
      <c r="I248" s="314"/>
      <c r="J248" s="186"/>
      <c r="K248" s="186"/>
      <c r="L248" s="36"/>
      <c r="M248" s="58"/>
      <c r="T248" s="59"/>
      <c r="AT248" s="6" t="s">
        <v>139</v>
      </c>
      <c r="AU248" s="6" t="s">
        <v>80</v>
      </c>
    </row>
    <row r="249" spans="1:51" s="6" customFormat="1" ht="13.9" customHeight="1">
      <c r="A249" s="186"/>
      <c r="B249" s="302"/>
      <c r="C249" s="186"/>
      <c r="D249" s="303" t="s">
        <v>151</v>
      </c>
      <c r="E249" s="304"/>
      <c r="F249" s="305" t="s">
        <v>708</v>
      </c>
      <c r="G249" s="186"/>
      <c r="H249" s="306">
        <v>0.318</v>
      </c>
      <c r="I249" s="314"/>
      <c r="J249" s="186"/>
      <c r="K249" s="186"/>
      <c r="L249" s="60"/>
      <c r="M249" s="62"/>
      <c r="T249" s="63"/>
      <c r="AT249" s="61" t="s">
        <v>151</v>
      </c>
      <c r="AU249" s="61" t="s">
        <v>80</v>
      </c>
      <c r="AV249" s="61" t="s">
        <v>80</v>
      </c>
      <c r="AW249" s="61" t="s">
        <v>98</v>
      </c>
      <c r="AX249" s="61" t="s">
        <v>72</v>
      </c>
      <c r="AY249" s="61" t="s">
        <v>130</v>
      </c>
    </row>
    <row r="250" spans="1:65" s="6" customFormat="1" ht="13.9" customHeight="1">
      <c r="A250" s="186"/>
      <c r="B250" s="243"/>
      <c r="C250" s="294" t="s">
        <v>412</v>
      </c>
      <c r="D250" s="294" t="s">
        <v>132</v>
      </c>
      <c r="E250" s="295" t="s">
        <v>508</v>
      </c>
      <c r="F250" s="296" t="s">
        <v>509</v>
      </c>
      <c r="G250" s="297" t="s">
        <v>224</v>
      </c>
      <c r="H250" s="298">
        <v>4.83</v>
      </c>
      <c r="I250" s="313"/>
      <c r="J250" s="299">
        <f>ROUND($I$250*$H$250,2)</f>
        <v>0</v>
      </c>
      <c r="K250" s="296" t="s">
        <v>136</v>
      </c>
      <c r="L250" s="36"/>
      <c r="M250" s="53"/>
      <c r="N250" s="54" t="s">
        <v>43</v>
      </c>
      <c r="Q250" s="55">
        <v>0.00019</v>
      </c>
      <c r="R250" s="55">
        <f>$Q$250*$H$250</f>
        <v>0.0009177</v>
      </c>
      <c r="S250" s="55">
        <v>0</v>
      </c>
      <c r="T250" s="56">
        <f>$S$250*$H$250</f>
        <v>0</v>
      </c>
      <c r="AR250" s="37" t="s">
        <v>221</v>
      </c>
      <c r="AT250" s="37" t="s">
        <v>132</v>
      </c>
      <c r="AU250" s="37" t="s">
        <v>80</v>
      </c>
      <c r="AY250" s="6" t="s">
        <v>130</v>
      </c>
      <c r="BE250" s="57">
        <f>IF($N$250="základní",$J$250,0)</f>
        <v>0</v>
      </c>
      <c r="BF250" s="57">
        <f>IF($N$250="snížená",$J$250,0)</f>
        <v>0</v>
      </c>
      <c r="BG250" s="57">
        <f>IF($N$250="zákl. přenesená",$J$250,0)</f>
        <v>0</v>
      </c>
      <c r="BH250" s="57">
        <f>IF($N$250="sníž. přenesená",$J$250,0)</f>
        <v>0</v>
      </c>
      <c r="BI250" s="57">
        <f>IF($N$250="nulová",$J$250,0)</f>
        <v>0</v>
      </c>
      <c r="BJ250" s="37" t="s">
        <v>22</v>
      </c>
      <c r="BK250" s="57">
        <f>ROUND($I$250*$H$250,2)</f>
        <v>0</v>
      </c>
      <c r="BL250" s="37" t="s">
        <v>221</v>
      </c>
      <c r="BM250" s="37" t="s">
        <v>510</v>
      </c>
    </row>
    <row r="251" spans="1:47" s="6" customFormat="1" ht="14.45" customHeight="1">
      <c r="A251" s="186"/>
      <c r="B251" s="243"/>
      <c r="C251" s="186"/>
      <c r="D251" s="300" t="s">
        <v>139</v>
      </c>
      <c r="E251" s="186"/>
      <c r="F251" s="301" t="s">
        <v>511</v>
      </c>
      <c r="G251" s="186"/>
      <c r="H251" s="186"/>
      <c r="I251" s="314"/>
      <c r="J251" s="186"/>
      <c r="K251" s="186"/>
      <c r="L251" s="36"/>
      <c r="M251" s="58"/>
      <c r="T251" s="59"/>
      <c r="AT251" s="6" t="s">
        <v>139</v>
      </c>
      <c r="AU251" s="6" t="s">
        <v>80</v>
      </c>
    </row>
    <row r="252" spans="1:51" s="6" customFormat="1" ht="13.9" customHeight="1">
      <c r="A252" s="186"/>
      <c r="B252" s="302"/>
      <c r="C252" s="186"/>
      <c r="D252" s="303" t="s">
        <v>151</v>
      </c>
      <c r="E252" s="304"/>
      <c r="F252" s="305" t="s">
        <v>512</v>
      </c>
      <c r="G252" s="186"/>
      <c r="H252" s="306">
        <v>4.83</v>
      </c>
      <c r="I252" s="314"/>
      <c r="J252" s="186"/>
      <c r="K252" s="186"/>
      <c r="L252" s="60"/>
      <c r="M252" s="62"/>
      <c r="T252" s="63"/>
      <c r="AT252" s="61" t="s">
        <v>151</v>
      </c>
      <c r="AU252" s="61" t="s">
        <v>80</v>
      </c>
      <c r="AV252" s="61" t="s">
        <v>80</v>
      </c>
      <c r="AW252" s="61" t="s">
        <v>98</v>
      </c>
      <c r="AX252" s="61" t="s">
        <v>72</v>
      </c>
      <c r="AY252" s="61" t="s">
        <v>130</v>
      </c>
    </row>
    <row r="253" spans="1:65" s="6" customFormat="1" ht="13.9" customHeight="1">
      <c r="A253" s="186"/>
      <c r="B253" s="243"/>
      <c r="C253" s="294" t="s">
        <v>418</v>
      </c>
      <c r="D253" s="294" t="s">
        <v>132</v>
      </c>
      <c r="E253" s="295" t="s">
        <v>514</v>
      </c>
      <c r="F253" s="296" t="s">
        <v>515</v>
      </c>
      <c r="G253" s="297" t="s">
        <v>321</v>
      </c>
      <c r="H253" s="298">
        <v>0.16</v>
      </c>
      <c r="I253" s="313"/>
      <c r="J253" s="299">
        <f>ROUND($I$253*$H$253,2)</f>
        <v>0</v>
      </c>
      <c r="K253" s="296" t="s">
        <v>136</v>
      </c>
      <c r="L253" s="36"/>
      <c r="M253" s="53"/>
      <c r="N253" s="54" t="s">
        <v>43</v>
      </c>
      <c r="Q253" s="55">
        <v>0</v>
      </c>
      <c r="R253" s="55">
        <f>$Q$253*$H$253</f>
        <v>0</v>
      </c>
      <c r="S253" s="55">
        <v>0</v>
      </c>
      <c r="T253" s="56">
        <f>$S$253*$H$253</f>
        <v>0</v>
      </c>
      <c r="AR253" s="37" t="s">
        <v>221</v>
      </c>
      <c r="AT253" s="37" t="s">
        <v>132</v>
      </c>
      <c r="AU253" s="37" t="s">
        <v>80</v>
      </c>
      <c r="AY253" s="6" t="s">
        <v>130</v>
      </c>
      <c r="BE253" s="57">
        <f>IF($N$253="základní",$J$253,0)</f>
        <v>0</v>
      </c>
      <c r="BF253" s="57">
        <f>IF($N$253="snížená",$J$253,0)</f>
        <v>0</v>
      </c>
      <c r="BG253" s="57">
        <f>IF($N$253="zákl. přenesená",$J$253,0)</f>
        <v>0</v>
      </c>
      <c r="BH253" s="57">
        <f>IF($N$253="sníž. přenesená",$J$253,0)</f>
        <v>0</v>
      </c>
      <c r="BI253" s="57">
        <f>IF($N$253="nulová",$J$253,0)</f>
        <v>0</v>
      </c>
      <c r="BJ253" s="37" t="s">
        <v>22</v>
      </c>
      <c r="BK253" s="57">
        <f>ROUND($I$253*$H$253,2)</f>
        <v>0</v>
      </c>
      <c r="BL253" s="37" t="s">
        <v>221</v>
      </c>
      <c r="BM253" s="37" t="s">
        <v>516</v>
      </c>
    </row>
    <row r="254" spans="1:47" s="6" customFormat="1" ht="25.15" customHeight="1">
      <c r="A254" s="186"/>
      <c r="B254" s="243"/>
      <c r="C254" s="186"/>
      <c r="D254" s="300" t="s">
        <v>139</v>
      </c>
      <c r="E254" s="186"/>
      <c r="F254" s="301" t="s">
        <v>517</v>
      </c>
      <c r="G254" s="186"/>
      <c r="H254" s="186"/>
      <c r="I254" s="314"/>
      <c r="J254" s="186"/>
      <c r="K254" s="186"/>
      <c r="L254" s="36"/>
      <c r="M254" s="58"/>
      <c r="T254" s="59"/>
      <c r="AT254" s="6" t="s">
        <v>139</v>
      </c>
      <c r="AU254" s="6" t="s">
        <v>80</v>
      </c>
    </row>
    <row r="255" spans="1:63" s="46" customFormat="1" ht="30.6" customHeight="1">
      <c r="A255" s="287"/>
      <c r="B255" s="288"/>
      <c r="C255" s="287"/>
      <c r="D255" s="289" t="s">
        <v>71</v>
      </c>
      <c r="E255" s="292" t="s">
        <v>518</v>
      </c>
      <c r="F255" s="292" t="s">
        <v>519</v>
      </c>
      <c r="G255" s="287"/>
      <c r="H255" s="287"/>
      <c r="I255" s="316"/>
      <c r="J255" s="293">
        <f>$BK$255</f>
        <v>0</v>
      </c>
      <c r="K255" s="287"/>
      <c r="L255" s="47"/>
      <c r="M255" s="49"/>
      <c r="P255" s="50">
        <f>SUM($P$256:$P$269)</f>
        <v>0</v>
      </c>
      <c r="R255" s="50">
        <f>SUM($R$256:$R$269)</f>
        <v>0.4529953</v>
      </c>
      <c r="T255" s="51">
        <f>SUM($T$256:$T$269)</f>
        <v>0</v>
      </c>
      <c r="AR255" s="48" t="s">
        <v>80</v>
      </c>
      <c r="AT255" s="48" t="s">
        <v>71</v>
      </c>
      <c r="AU255" s="48" t="s">
        <v>22</v>
      </c>
      <c r="AY255" s="48" t="s">
        <v>130</v>
      </c>
      <c r="BK255" s="52">
        <f>SUM($BK$256:$BK$269)</f>
        <v>0</v>
      </c>
    </row>
    <row r="256" spans="1:65" s="6" customFormat="1" ht="13.9" customHeight="1">
      <c r="A256" s="186"/>
      <c r="B256" s="243"/>
      <c r="C256" s="294" t="s">
        <v>425</v>
      </c>
      <c r="D256" s="294" t="s">
        <v>132</v>
      </c>
      <c r="E256" s="295" t="s">
        <v>521</v>
      </c>
      <c r="F256" s="296" t="s">
        <v>522</v>
      </c>
      <c r="G256" s="297" t="s">
        <v>255</v>
      </c>
      <c r="H256" s="298">
        <v>8.83</v>
      </c>
      <c r="I256" s="313"/>
      <c r="J256" s="299">
        <f>ROUND($I$256*$H$256,2)</f>
        <v>0</v>
      </c>
      <c r="K256" s="296" t="s">
        <v>136</v>
      </c>
      <c r="L256" s="36"/>
      <c r="M256" s="53"/>
      <c r="N256" s="54" t="s">
        <v>43</v>
      </c>
      <c r="Q256" s="55">
        <v>6E-05</v>
      </c>
      <c r="R256" s="55">
        <f>$Q$256*$H$256</f>
        <v>0.0005298</v>
      </c>
      <c r="S256" s="55">
        <v>0</v>
      </c>
      <c r="T256" s="56">
        <f>$S$256*$H$256</f>
        <v>0</v>
      </c>
      <c r="AR256" s="37" t="s">
        <v>221</v>
      </c>
      <c r="AT256" s="37" t="s">
        <v>132</v>
      </c>
      <c r="AU256" s="37" t="s">
        <v>80</v>
      </c>
      <c r="AY256" s="6" t="s">
        <v>130</v>
      </c>
      <c r="BE256" s="57">
        <f>IF($N$256="základní",$J$256,0)</f>
        <v>0</v>
      </c>
      <c r="BF256" s="57">
        <f>IF($N$256="snížená",$J$256,0)</f>
        <v>0</v>
      </c>
      <c r="BG256" s="57">
        <f>IF($N$256="zákl. přenesená",$J$256,0)</f>
        <v>0</v>
      </c>
      <c r="BH256" s="57">
        <f>IF($N$256="sníž. přenesená",$J$256,0)</f>
        <v>0</v>
      </c>
      <c r="BI256" s="57">
        <f>IF($N$256="nulová",$J$256,0)</f>
        <v>0</v>
      </c>
      <c r="BJ256" s="37" t="s">
        <v>22</v>
      </c>
      <c r="BK256" s="57">
        <f>ROUND($I$256*$H$256,2)</f>
        <v>0</v>
      </c>
      <c r="BL256" s="37" t="s">
        <v>221</v>
      </c>
      <c r="BM256" s="37" t="s">
        <v>523</v>
      </c>
    </row>
    <row r="257" spans="1:47" s="6" customFormat="1" ht="14.45" customHeight="1">
      <c r="A257" s="186"/>
      <c r="B257" s="243"/>
      <c r="C257" s="186"/>
      <c r="D257" s="300" t="s">
        <v>139</v>
      </c>
      <c r="E257" s="186"/>
      <c r="F257" s="301" t="s">
        <v>524</v>
      </c>
      <c r="G257" s="186"/>
      <c r="H257" s="186"/>
      <c r="I257" s="314"/>
      <c r="J257" s="186"/>
      <c r="K257" s="186"/>
      <c r="L257" s="36"/>
      <c r="M257" s="58"/>
      <c r="T257" s="59"/>
      <c r="AT257" s="6" t="s">
        <v>139</v>
      </c>
      <c r="AU257" s="6" t="s">
        <v>80</v>
      </c>
    </row>
    <row r="258" spans="1:51" s="6" customFormat="1" ht="13.9" customHeight="1">
      <c r="A258" s="186"/>
      <c r="B258" s="302"/>
      <c r="C258" s="186"/>
      <c r="D258" s="303" t="s">
        <v>151</v>
      </c>
      <c r="E258" s="304"/>
      <c r="F258" s="305" t="s">
        <v>525</v>
      </c>
      <c r="G258" s="186"/>
      <c r="H258" s="306">
        <v>8.83</v>
      </c>
      <c r="I258" s="314"/>
      <c r="J258" s="186"/>
      <c r="K258" s="186"/>
      <c r="L258" s="60"/>
      <c r="M258" s="62"/>
      <c r="T258" s="63"/>
      <c r="AT258" s="61" t="s">
        <v>151</v>
      </c>
      <c r="AU258" s="61" t="s">
        <v>80</v>
      </c>
      <c r="AV258" s="61" t="s">
        <v>80</v>
      </c>
      <c r="AW258" s="61" t="s">
        <v>98</v>
      </c>
      <c r="AX258" s="61" t="s">
        <v>72</v>
      </c>
      <c r="AY258" s="61" t="s">
        <v>130</v>
      </c>
    </row>
    <row r="259" spans="1:65" s="6" customFormat="1" ht="13.9" customHeight="1">
      <c r="A259" s="186"/>
      <c r="B259" s="243"/>
      <c r="C259" s="307" t="s">
        <v>430</v>
      </c>
      <c r="D259" s="307" t="s">
        <v>252</v>
      </c>
      <c r="E259" s="308" t="s">
        <v>527</v>
      </c>
      <c r="F259" s="309" t="s">
        <v>528</v>
      </c>
      <c r="G259" s="310" t="s">
        <v>255</v>
      </c>
      <c r="H259" s="311">
        <v>8.83</v>
      </c>
      <c r="I259" s="315"/>
      <c r="J259" s="312">
        <f>ROUND($I$259*$H$259,2)</f>
        <v>0</v>
      </c>
      <c r="K259" s="309"/>
      <c r="L259" s="64"/>
      <c r="M259" s="65"/>
      <c r="N259" s="66" t="s">
        <v>43</v>
      </c>
      <c r="Q259" s="55">
        <v>0.001</v>
      </c>
      <c r="R259" s="55">
        <f>$Q$259*$H$259</f>
        <v>0.008830000000000001</v>
      </c>
      <c r="S259" s="55">
        <v>0</v>
      </c>
      <c r="T259" s="56">
        <f>$S$259*$H$259</f>
        <v>0</v>
      </c>
      <c r="AR259" s="37" t="s">
        <v>332</v>
      </c>
      <c r="AT259" s="37" t="s">
        <v>252</v>
      </c>
      <c r="AU259" s="37" t="s">
        <v>80</v>
      </c>
      <c r="AY259" s="6" t="s">
        <v>130</v>
      </c>
      <c r="BE259" s="57">
        <f>IF($N$259="základní",$J$259,0)</f>
        <v>0</v>
      </c>
      <c r="BF259" s="57">
        <f>IF($N$259="snížená",$J$259,0)</f>
        <v>0</v>
      </c>
      <c r="BG259" s="57">
        <f>IF($N$259="zákl. přenesená",$J$259,0)</f>
        <v>0</v>
      </c>
      <c r="BH259" s="57">
        <f>IF($N$259="sníž. přenesená",$J$259,0)</f>
        <v>0</v>
      </c>
      <c r="BI259" s="57">
        <f>IF($N$259="nulová",$J$259,0)</f>
        <v>0</v>
      </c>
      <c r="BJ259" s="37" t="s">
        <v>22</v>
      </c>
      <c r="BK259" s="57">
        <f>ROUND($I$259*$H$259,2)</f>
        <v>0</v>
      </c>
      <c r="BL259" s="37" t="s">
        <v>221</v>
      </c>
      <c r="BM259" s="37" t="s">
        <v>529</v>
      </c>
    </row>
    <row r="260" spans="1:47" s="6" customFormat="1" ht="14.45" customHeight="1">
      <c r="A260" s="186"/>
      <c r="B260" s="243"/>
      <c r="C260" s="186"/>
      <c r="D260" s="300" t="s">
        <v>139</v>
      </c>
      <c r="E260" s="186"/>
      <c r="F260" s="301" t="s">
        <v>530</v>
      </c>
      <c r="G260" s="186"/>
      <c r="H260" s="186"/>
      <c r="I260" s="314"/>
      <c r="J260" s="186"/>
      <c r="K260" s="186"/>
      <c r="L260" s="36"/>
      <c r="M260" s="58"/>
      <c r="T260" s="59"/>
      <c r="AT260" s="6" t="s">
        <v>139</v>
      </c>
      <c r="AU260" s="6" t="s">
        <v>80</v>
      </c>
    </row>
    <row r="261" spans="1:51" s="6" customFormat="1" ht="13.9" customHeight="1">
      <c r="A261" s="186"/>
      <c r="B261" s="302"/>
      <c r="C261" s="186"/>
      <c r="D261" s="303" t="s">
        <v>151</v>
      </c>
      <c r="E261" s="304"/>
      <c r="F261" s="305" t="s">
        <v>525</v>
      </c>
      <c r="G261" s="186"/>
      <c r="H261" s="306">
        <v>8.83</v>
      </c>
      <c r="I261" s="314"/>
      <c r="J261" s="186"/>
      <c r="K261" s="186"/>
      <c r="L261" s="60"/>
      <c r="M261" s="62"/>
      <c r="T261" s="63"/>
      <c r="AT261" s="61" t="s">
        <v>151</v>
      </c>
      <c r="AU261" s="61" t="s">
        <v>80</v>
      </c>
      <c r="AV261" s="61" t="s">
        <v>80</v>
      </c>
      <c r="AW261" s="61" t="s">
        <v>98</v>
      </c>
      <c r="AX261" s="61" t="s">
        <v>72</v>
      </c>
      <c r="AY261" s="61" t="s">
        <v>130</v>
      </c>
    </row>
    <row r="262" spans="1:65" s="6" customFormat="1" ht="13.9" customHeight="1">
      <c r="A262" s="186"/>
      <c r="B262" s="243"/>
      <c r="C262" s="294" t="s">
        <v>437</v>
      </c>
      <c r="D262" s="294" t="s">
        <v>132</v>
      </c>
      <c r="E262" s="295" t="s">
        <v>532</v>
      </c>
      <c r="F262" s="296" t="s">
        <v>533</v>
      </c>
      <c r="G262" s="297" t="s">
        <v>255</v>
      </c>
      <c r="H262" s="298">
        <v>422.51</v>
      </c>
      <c r="I262" s="313"/>
      <c r="J262" s="299">
        <f>ROUND($I$262*$H$262,2)</f>
        <v>0</v>
      </c>
      <c r="K262" s="296" t="s">
        <v>136</v>
      </c>
      <c r="L262" s="36"/>
      <c r="M262" s="53"/>
      <c r="N262" s="54" t="s">
        <v>43</v>
      </c>
      <c r="Q262" s="55">
        <v>5E-05</v>
      </c>
      <c r="R262" s="55">
        <f>$Q$262*$H$262</f>
        <v>0.021125500000000002</v>
      </c>
      <c r="S262" s="55">
        <v>0</v>
      </c>
      <c r="T262" s="56">
        <f>$S$262*$H$262</f>
        <v>0</v>
      </c>
      <c r="AR262" s="37" t="s">
        <v>221</v>
      </c>
      <c r="AT262" s="37" t="s">
        <v>132</v>
      </c>
      <c r="AU262" s="37" t="s">
        <v>80</v>
      </c>
      <c r="AY262" s="6" t="s">
        <v>130</v>
      </c>
      <c r="BE262" s="57">
        <f>IF($N$262="základní",$J$262,0)</f>
        <v>0</v>
      </c>
      <c r="BF262" s="57">
        <f>IF($N$262="snížená",$J$262,0)</f>
        <v>0</v>
      </c>
      <c r="BG262" s="57">
        <f>IF($N$262="zákl. přenesená",$J$262,0)</f>
        <v>0</v>
      </c>
      <c r="BH262" s="57">
        <f>IF($N$262="sníž. přenesená",$J$262,0)</f>
        <v>0</v>
      </c>
      <c r="BI262" s="57">
        <f>IF($N$262="nulová",$J$262,0)</f>
        <v>0</v>
      </c>
      <c r="BJ262" s="37" t="s">
        <v>22</v>
      </c>
      <c r="BK262" s="57">
        <f>ROUND($I$262*$H$262,2)</f>
        <v>0</v>
      </c>
      <c r="BL262" s="37" t="s">
        <v>221</v>
      </c>
      <c r="BM262" s="37" t="s">
        <v>534</v>
      </c>
    </row>
    <row r="263" spans="1:47" s="6" customFormat="1" ht="14.45" customHeight="1">
      <c r="A263" s="186"/>
      <c r="B263" s="243"/>
      <c r="C263" s="186"/>
      <c r="D263" s="300" t="s">
        <v>139</v>
      </c>
      <c r="E263" s="186"/>
      <c r="F263" s="301" t="s">
        <v>535</v>
      </c>
      <c r="G263" s="186"/>
      <c r="H263" s="186"/>
      <c r="I263" s="314"/>
      <c r="J263" s="186"/>
      <c r="K263" s="186"/>
      <c r="L263" s="36"/>
      <c r="M263" s="58"/>
      <c r="T263" s="59"/>
      <c r="AT263" s="6" t="s">
        <v>139</v>
      </c>
      <c r="AU263" s="6" t="s">
        <v>80</v>
      </c>
    </row>
    <row r="264" spans="1:51" s="6" customFormat="1" ht="13.9" customHeight="1">
      <c r="A264" s="186"/>
      <c r="B264" s="302"/>
      <c r="C264" s="186"/>
      <c r="D264" s="303" t="s">
        <v>151</v>
      </c>
      <c r="E264" s="304"/>
      <c r="F264" s="305" t="s">
        <v>709</v>
      </c>
      <c r="G264" s="186"/>
      <c r="H264" s="306">
        <v>422.51</v>
      </c>
      <c r="I264" s="314"/>
      <c r="J264" s="186"/>
      <c r="K264" s="186"/>
      <c r="L264" s="60"/>
      <c r="M264" s="62"/>
      <c r="T264" s="63"/>
      <c r="AT264" s="61" t="s">
        <v>151</v>
      </c>
      <c r="AU264" s="61" t="s">
        <v>80</v>
      </c>
      <c r="AV264" s="61" t="s">
        <v>80</v>
      </c>
      <c r="AW264" s="61" t="s">
        <v>98</v>
      </c>
      <c r="AX264" s="61" t="s">
        <v>72</v>
      </c>
      <c r="AY264" s="61" t="s">
        <v>130</v>
      </c>
    </row>
    <row r="265" spans="1:65" s="6" customFormat="1" ht="13.9" customHeight="1">
      <c r="A265" s="186"/>
      <c r="B265" s="243"/>
      <c r="C265" s="307" t="s">
        <v>443</v>
      </c>
      <c r="D265" s="307" t="s">
        <v>252</v>
      </c>
      <c r="E265" s="308" t="s">
        <v>527</v>
      </c>
      <c r="F265" s="309" t="s">
        <v>528</v>
      </c>
      <c r="G265" s="310" t="s">
        <v>255</v>
      </c>
      <c r="H265" s="311">
        <v>422.51</v>
      </c>
      <c r="I265" s="315"/>
      <c r="J265" s="312">
        <f>ROUND($I$265*$H$265,2)</f>
        <v>0</v>
      </c>
      <c r="K265" s="309"/>
      <c r="L265" s="64"/>
      <c r="M265" s="65"/>
      <c r="N265" s="66" t="s">
        <v>43</v>
      </c>
      <c r="Q265" s="55">
        <v>0.001</v>
      </c>
      <c r="R265" s="55">
        <f>$Q$265*$H$265</f>
        <v>0.42251</v>
      </c>
      <c r="S265" s="55">
        <v>0</v>
      </c>
      <c r="T265" s="56">
        <f>$S$265*$H$265</f>
        <v>0</v>
      </c>
      <c r="AR265" s="37" t="s">
        <v>332</v>
      </c>
      <c r="AT265" s="37" t="s">
        <v>252</v>
      </c>
      <c r="AU265" s="37" t="s">
        <v>80</v>
      </c>
      <c r="AY265" s="6" t="s">
        <v>130</v>
      </c>
      <c r="BE265" s="57">
        <f>IF($N$265="základní",$J$265,0)</f>
        <v>0</v>
      </c>
      <c r="BF265" s="57">
        <f>IF($N$265="snížená",$J$265,0)</f>
        <v>0</v>
      </c>
      <c r="BG265" s="57">
        <f>IF($N$265="zákl. přenesená",$J$265,0)</f>
        <v>0</v>
      </c>
      <c r="BH265" s="57">
        <f>IF($N$265="sníž. přenesená",$J$265,0)</f>
        <v>0</v>
      </c>
      <c r="BI265" s="57">
        <f>IF($N$265="nulová",$J$265,0)</f>
        <v>0</v>
      </c>
      <c r="BJ265" s="37" t="s">
        <v>22</v>
      </c>
      <c r="BK265" s="57">
        <f>ROUND($I$265*$H$265,2)</f>
        <v>0</v>
      </c>
      <c r="BL265" s="37" t="s">
        <v>221</v>
      </c>
      <c r="BM265" s="37" t="s">
        <v>538</v>
      </c>
    </row>
    <row r="266" spans="1:47" s="6" customFormat="1" ht="14.45" customHeight="1">
      <c r="A266" s="186"/>
      <c r="B266" s="243"/>
      <c r="C266" s="186"/>
      <c r="D266" s="300" t="s">
        <v>139</v>
      </c>
      <c r="E266" s="186"/>
      <c r="F266" s="301" t="s">
        <v>530</v>
      </c>
      <c r="G266" s="186"/>
      <c r="H266" s="186"/>
      <c r="I266" s="314"/>
      <c r="J266" s="186"/>
      <c r="K266" s="186"/>
      <c r="L266" s="36"/>
      <c r="M266" s="58"/>
      <c r="T266" s="59"/>
      <c r="AT266" s="6" t="s">
        <v>139</v>
      </c>
      <c r="AU266" s="6" t="s">
        <v>80</v>
      </c>
    </row>
    <row r="267" spans="1:51" s="6" customFormat="1" ht="13.9" customHeight="1">
      <c r="A267" s="186"/>
      <c r="B267" s="302"/>
      <c r="C267" s="186"/>
      <c r="D267" s="303" t="s">
        <v>151</v>
      </c>
      <c r="E267" s="304"/>
      <c r="F267" s="305" t="s">
        <v>710</v>
      </c>
      <c r="G267" s="186"/>
      <c r="H267" s="306">
        <v>422.51</v>
      </c>
      <c r="I267" s="314"/>
      <c r="J267" s="186"/>
      <c r="K267" s="186"/>
      <c r="L267" s="60"/>
      <c r="M267" s="62"/>
      <c r="T267" s="63"/>
      <c r="AT267" s="61" t="s">
        <v>151</v>
      </c>
      <c r="AU267" s="61" t="s">
        <v>80</v>
      </c>
      <c r="AV267" s="61" t="s">
        <v>80</v>
      </c>
      <c r="AW267" s="61" t="s">
        <v>98</v>
      </c>
      <c r="AX267" s="61" t="s">
        <v>72</v>
      </c>
      <c r="AY267" s="61" t="s">
        <v>130</v>
      </c>
    </row>
    <row r="268" spans="1:65" s="6" customFormat="1" ht="13.9" customHeight="1">
      <c r="A268" s="186"/>
      <c r="B268" s="243"/>
      <c r="C268" s="294" t="s">
        <v>448</v>
      </c>
      <c r="D268" s="294" t="s">
        <v>132</v>
      </c>
      <c r="E268" s="295" t="s">
        <v>541</v>
      </c>
      <c r="F268" s="296" t="s">
        <v>542</v>
      </c>
      <c r="G268" s="297" t="s">
        <v>321</v>
      </c>
      <c r="H268" s="298">
        <v>0.453</v>
      </c>
      <c r="I268" s="313"/>
      <c r="J268" s="299">
        <f>ROUND($I$268*$H$268,2)</f>
        <v>0</v>
      </c>
      <c r="K268" s="296" t="s">
        <v>136</v>
      </c>
      <c r="L268" s="36"/>
      <c r="M268" s="53"/>
      <c r="N268" s="54" t="s">
        <v>43</v>
      </c>
      <c r="Q268" s="55">
        <v>0</v>
      </c>
      <c r="R268" s="55">
        <f>$Q$268*$H$268</f>
        <v>0</v>
      </c>
      <c r="S268" s="55">
        <v>0</v>
      </c>
      <c r="T268" s="56">
        <f>$S$268*$H$268</f>
        <v>0</v>
      </c>
      <c r="AR268" s="37" t="s">
        <v>137</v>
      </c>
      <c r="AT268" s="37" t="s">
        <v>132</v>
      </c>
      <c r="AU268" s="37" t="s">
        <v>80</v>
      </c>
      <c r="AY268" s="6" t="s">
        <v>130</v>
      </c>
      <c r="BE268" s="57">
        <f>IF($N$268="základní",$J$268,0)</f>
        <v>0</v>
      </c>
      <c r="BF268" s="57">
        <f>IF($N$268="snížená",$J$268,0)</f>
        <v>0</v>
      </c>
      <c r="BG268" s="57">
        <f>IF($N$268="zákl. přenesená",$J$268,0)</f>
        <v>0</v>
      </c>
      <c r="BH268" s="57">
        <f>IF($N$268="sníž. přenesená",$J$268,0)</f>
        <v>0</v>
      </c>
      <c r="BI268" s="57">
        <f>IF($N$268="nulová",$J$268,0)</f>
        <v>0</v>
      </c>
      <c r="BJ268" s="37" t="s">
        <v>22</v>
      </c>
      <c r="BK268" s="57">
        <f>ROUND($I$268*$H$268,2)</f>
        <v>0</v>
      </c>
      <c r="BL268" s="37" t="s">
        <v>137</v>
      </c>
      <c r="BM268" s="37" t="s">
        <v>543</v>
      </c>
    </row>
    <row r="269" spans="1:47" s="6" customFormat="1" ht="25.15" customHeight="1">
      <c r="A269" s="186"/>
      <c r="B269" s="243"/>
      <c r="C269" s="186"/>
      <c r="D269" s="300" t="s">
        <v>139</v>
      </c>
      <c r="E269" s="186"/>
      <c r="F269" s="301" t="s">
        <v>544</v>
      </c>
      <c r="G269" s="186"/>
      <c r="H269" s="186"/>
      <c r="I269" s="314"/>
      <c r="J269" s="186"/>
      <c r="K269" s="186"/>
      <c r="L269" s="36"/>
      <c r="M269" s="58"/>
      <c r="T269" s="59"/>
      <c r="AT269" s="6" t="s">
        <v>139</v>
      </c>
      <c r="AU269" s="6" t="s">
        <v>80</v>
      </c>
    </row>
    <row r="270" spans="1:63" s="46" customFormat="1" ht="30.6" customHeight="1">
      <c r="A270" s="287"/>
      <c r="B270" s="288"/>
      <c r="C270" s="287"/>
      <c r="D270" s="289" t="s">
        <v>71</v>
      </c>
      <c r="E270" s="292" t="s">
        <v>545</v>
      </c>
      <c r="F270" s="292" t="s">
        <v>546</v>
      </c>
      <c r="G270" s="287"/>
      <c r="H270" s="287"/>
      <c r="I270" s="316"/>
      <c r="J270" s="293">
        <f>$BK$270</f>
        <v>0</v>
      </c>
      <c r="K270" s="287"/>
      <c r="L270" s="47"/>
      <c r="M270" s="49"/>
      <c r="P270" s="50">
        <f>SUM($P$271:$P$273)</f>
        <v>0</v>
      </c>
      <c r="R270" s="50">
        <f>SUM($R$271:$R$273)</f>
        <v>0.007985250000000001</v>
      </c>
      <c r="T270" s="51">
        <f>SUM($T$271:$T$273)</f>
        <v>0</v>
      </c>
      <c r="AR270" s="48" t="s">
        <v>80</v>
      </c>
      <c r="AT270" s="48" t="s">
        <v>71</v>
      </c>
      <c r="AU270" s="48" t="s">
        <v>22</v>
      </c>
      <c r="AY270" s="48" t="s">
        <v>130</v>
      </c>
      <c r="BK270" s="52">
        <f>SUM($BK$271:$BK$273)</f>
        <v>0</v>
      </c>
    </row>
    <row r="271" spans="1:65" s="6" customFormat="1" ht="13.9" customHeight="1">
      <c r="A271" s="186"/>
      <c r="B271" s="243"/>
      <c r="C271" s="294" t="s">
        <v>454</v>
      </c>
      <c r="D271" s="294" t="s">
        <v>132</v>
      </c>
      <c r="E271" s="295" t="s">
        <v>548</v>
      </c>
      <c r="F271" s="296" t="s">
        <v>549</v>
      </c>
      <c r="G271" s="297" t="s">
        <v>224</v>
      </c>
      <c r="H271" s="298">
        <v>12.675</v>
      </c>
      <c r="I271" s="313"/>
      <c r="J271" s="299">
        <f>ROUND($I$271*$H$271,2)</f>
        <v>0</v>
      </c>
      <c r="K271" s="296"/>
      <c r="L271" s="36"/>
      <c r="M271" s="53"/>
      <c r="N271" s="54" t="s">
        <v>43</v>
      </c>
      <c r="Q271" s="55">
        <v>0.00063</v>
      </c>
      <c r="R271" s="55">
        <f>$Q$271*$H$271</f>
        <v>0.007985250000000001</v>
      </c>
      <c r="S271" s="55">
        <v>0</v>
      </c>
      <c r="T271" s="56">
        <f>$S$271*$H$271</f>
        <v>0</v>
      </c>
      <c r="AR271" s="37" t="s">
        <v>221</v>
      </c>
      <c r="AT271" s="37" t="s">
        <v>132</v>
      </c>
      <c r="AU271" s="37" t="s">
        <v>80</v>
      </c>
      <c r="AY271" s="6" t="s">
        <v>130</v>
      </c>
      <c r="BE271" s="57">
        <f>IF($N$271="základní",$J$271,0)</f>
        <v>0</v>
      </c>
      <c r="BF271" s="57">
        <f>IF($N$271="snížená",$J$271,0)</f>
        <v>0</v>
      </c>
      <c r="BG271" s="57">
        <f>IF($N$271="zákl. přenesená",$J$271,0)</f>
        <v>0</v>
      </c>
      <c r="BH271" s="57">
        <f>IF($N$271="sníž. přenesená",$J$271,0)</f>
        <v>0</v>
      </c>
      <c r="BI271" s="57">
        <f>IF($N$271="nulová",$J$271,0)</f>
        <v>0</v>
      </c>
      <c r="BJ271" s="37" t="s">
        <v>22</v>
      </c>
      <c r="BK271" s="57">
        <f>ROUND($I$271*$H$271,2)</f>
        <v>0</v>
      </c>
      <c r="BL271" s="37" t="s">
        <v>221</v>
      </c>
      <c r="BM271" s="37" t="s">
        <v>550</v>
      </c>
    </row>
    <row r="272" spans="1:47" s="6" customFormat="1" ht="25.15" customHeight="1">
      <c r="A272" s="186"/>
      <c r="B272" s="243"/>
      <c r="C272" s="186"/>
      <c r="D272" s="300" t="s">
        <v>139</v>
      </c>
      <c r="E272" s="186"/>
      <c r="F272" s="301" t="s">
        <v>551</v>
      </c>
      <c r="G272" s="186"/>
      <c r="H272" s="186"/>
      <c r="I272" s="314"/>
      <c r="J272" s="186"/>
      <c r="K272" s="186"/>
      <c r="L272" s="36"/>
      <c r="M272" s="58"/>
      <c r="T272" s="59"/>
      <c r="AT272" s="6" t="s">
        <v>139</v>
      </c>
      <c r="AU272" s="6" t="s">
        <v>80</v>
      </c>
    </row>
    <row r="273" spans="1:51" s="6" customFormat="1" ht="13.9" customHeight="1">
      <c r="A273" s="186"/>
      <c r="B273" s="302"/>
      <c r="C273" s="186"/>
      <c r="D273" s="303" t="s">
        <v>151</v>
      </c>
      <c r="E273" s="304"/>
      <c r="F273" s="305" t="s">
        <v>711</v>
      </c>
      <c r="G273" s="186"/>
      <c r="H273" s="306">
        <v>12.675</v>
      </c>
      <c r="I273" s="314"/>
      <c r="J273" s="186"/>
      <c r="K273" s="186"/>
      <c r="L273" s="60"/>
      <c r="M273" s="67"/>
      <c r="N273" s="68"/>
      <c r="O273" s="68"/>
      <c r="P273" s="68"/>
      <c r="Q273" s="68"/>
      <c r="R273" s="68"/>
      <c r="S273" s="68"/>
      <c r="T273" s="69"/>
      <c r="AT273" s="61" t="s">
        <v>151</v>
      </c>
      <c r="AU273" s="61" t="s">
        <v>80</v>
      </c>
      <c r="AV273" s="61" t="s">
        <v>80</v>
      </c>
      <c r="AW273" s="61" t="s">
        <v>98</v>
      </c>
      <c r="AX273" s="61" t="s">
        <v>72</v>
      </c>
      <c r="AY273" s="61" t="s">
        <v>130</v>
      </c>
    </row>
    <row r="274" spans="1:12" s="6" customFormat="1" ht="7.9" customHeight="1">
      <c r="A274" s="186"/>
      <c r="B274" s="262"/>
      <c r="C274" s="263"/>
      <c r="D274" s="263"/>
      <c r="E274" s="263"/>
      <c r="F274" s="263"/>
      <c r="G274" s="263"/>
      <c r="H274" s="263"/>
      <c r="I274" s="317"/>
      <c r="J274" s="263"/>
      <c r="K274" s="263"/>
      <c r="L274" s="36"/>
    </row>
    <row r="319" s="2" customFormat="1" ht="12.6" customHeight="1"/>
  </sheetData>
  <sheetProtection password="A6CF" sheet="1" objects="1" scenarios="1" selectLockedCells="1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8"/>
  <sheetViews>
    <sheetView showGridLines="0" tabSelected="1" workbookViewId="0" topLeftCell="A1">
      <pane ySplit="1" topLeftCell="A65" activePane="bottomLeft" state="frozen"/>
      <selection pane="bottomLeft" activeCell="I93" sqref="I93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9" customHeight="1">
      <c r="A1" s="5"/>
      <c r="B1" s="72"/>
      <c r="C1" s="72"/>
      <c r="D1" s="71" t="s">
        <v>1</v>
      </c>
      <c r="E1" s="72"/>
      <c r="F1" s="73" t="s">
        <v>743</v>
      </c>
      <c r="G1" s="161" t="s">
        <v>744</v>
      </c>
      <c r="H1" s="161"/>
      <c r="I1" s="72"/>
      <c r="J1" s="73" t="s">
        <v>745</v>
      </c>
      <c r="K1" s="71" t="s">
        <v>90</v>
      </c>
      <c r="L1" s="73" t="s">
        <v>746</v>
      </c>
      <c r="M1" s="73"/>
      <c r="N1" s="73"/>
      <c r="O1" s="73"/>
      <c r="P1" s="73"/>
      <c r="Q1" s="73"/>
      <c r="R1" s="73"/>
      <c r="S1" s="73"/>
      <c r="T1" s="73"/>
      <c r="U1" s="70"/>
      <c r="V1" s="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6" s="2" customFormat="1" ht="37.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60" t="s">
        <v>6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2" t="s">
        <v>89</v>
      </c>
    </row>
    <row r="3" spans="1:46" s="2" customFormat="1" ht="7.9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/>
      <c r="AT3" s="2" t="s">
        <v>80</v>
      </c>
    </row>
    <row r="4" spans="1:46" s="2" customFormat="1" ht="37.9" customHeight="1">
      <c r="A4" s="170"/>
      <c r="B4" s="174"/>
      <c r="C4" s="170"/>
      <c r="D4" s="175" t="s">
        <v>91</v>
      </c>
      <c r="E4" s="170"/>
      <c r="F4" s="170"/>
      <c r="G4" s="170"/>
      <c r="H4" s="170"/>
      <c r="I4" s="170"/>
      <c r="J4" s="170"/>
      <c r="K4" s="176"/>
      <c r="M4" s="7" t="s">
        <v>11</v>
      </c>
      <c r="AT4" s="2" t="s">
        <v>4</v>
      </c>
    </row>
    <row r="5" spans="1:11" s="2" customFormat="1" ht="7.9" customHeight="1">
      <c r="A5" s="170"/>
      <c r="B5" s="174"/>
      <c r="C5" s="170"/>
      <c r="D5" s="170"/>
      <c r="E5" s="170"/>
      <c r="F5" s="170"/>
      <c r="G5" s="170"/>
      <c r="H5" s="170"/>
      <c r="I5" s="170"/>
      <c r="J5" s="170"/>
      <c r="K5" s="176"/>
    </row>
    <row r="6" spans="1:11" s="2" customFormat="1" ht="13.9" customHeight="1">
      <c r="A6" s="170"/>
      <c r="B6" s="174"/>
      <c r="C6" s="170"/>
      <c r="D6" s="182" t="s">
        <v>17</v>
      </c>
      <c r="E6" s="170"/>
      <c r="F6" s="170"/>
      <c r="G6" s="170"/>
      <c r="H6" s="170"/>
      <c r="I6" s="170"/>
      <c r="J6" s="170"/>
      <c r="K6" s="176"/>
    </row>
    <row r="7" spans="1:11" s="2" customFormat="1" ht="13.9" customHeight="1">
      <c r="A7" s="170"/>
      <c r="B7" s="174"/>
      <c r="C7" s="170"/>
      <c r="D7" s="170"/>
      <c r="E7" s="242" t="str">
        <f>'Rekapitulace stavby'!$K$6</f>
        <v>Vodní nádrže Na cvičáku</v>
      </c>
      <c r="F7" s="179"/>
      <c r="G7" s="179"/>
      <c r="H7" s="179"/>
      <c r="I7" s="170"/>
      <c r="J7" s="170"/>
      <c r="K7" s="176"/>
    </row>
    <row r="8" spans="1:11" s="6" customFormat="1" ht="13.9" customHeight="1">
      <c r="A8" s="186"/>
      <c r="B8" s="243"/>
      <c r="C8" s="186"/>
      <c r="D8" s="182" t="s">
        <v>92</v>
      </c>
      <c r="E8" s="186"/>
      <c r="F8" s="186"/>
      <c r="G8" s="186"/>
      <c r="H8" s="186"/>
      <c r="I8" s="186"/>
      <c r="J8" s="186"/>
      <c r="K8" s="244"/>
    </row>
    <row r="9" spans="1:11" s="6" customFormat="1" ht="37.9" customHeight="1">
      <c r="A9" s="186"/>
      <c r="B9" s="243"/>
      <c r="C9" s="186"/>
      <c r="D9" s="186"/>
      <c r="E9" s="218" t="s">
        <v>712</v>
      </c>
      <c r="F9" s="194"/>
      <c r="G9" s="194"/>
      <c r="H9" s="194"/>
      <c r="I9" s="186"/>
      <c r="J9" s="186"/>
      <c r="K9" s="244"/>
    </row>
    <row r="10" spans="1:11" s="6" customFormat="1" ht="12.6" customHeight="1">
      <c r="A10" s="186"/>
      <c r="B10" s="243"/>
      <c r="C10" s="186"/>
      <c r="D10" s="186"/>
      <c r="E10" s="186"/>
      <c r="F10" s="186"/>
      <c r="G10" s="186"/>
      <c r="H10" s="186"/>
      <c r="I10" s="186"/>
      <c r="J10" s="186"/>
      <c r="K10" s="244"/>
    </row>
    <row r="11" spans="1:11" s="6" customFormat="1" ht="15" customHeight="1">
      <c r="A11" s="186"/>
      <c r="B11" s="243"/>
      <c r="C11" s="186"/>
      <c r="D11" s="182" t="s">
        <v>20</v>
      </c>
      <c r="E11" s="186"/>
      <c r="F11" s="183"/>
      <c r="G11" s="186"/>
      <c r="H11" s="186"/>
      <c r="I11" s="182" t="s">
        <v>21</v>
      </c>
      <c r="J11" s="183"/>
      <c r="K11" s="244"/>
    </row>
    <row r="12" spans="1:11" s="6" customFormat="1" ht="15" customHeight="1">
      <c r="A12" s="186"/>
      <c r="B12" s="243"/>
      <c r="C12" s="186"/>
      <c r="D12" s="182" t="s">
        <v>23</v>
      </c>
      <c r="E12" s="186"/>
      <c r="F12" s="183" t="s">
        <v>24</v>
      </c>
      <c r="G12" s="186"/>
      <c r="H12" s="186"/>
      <c r="I12" s="182" t="s">
        <v>25</v>
      </c>
      <c r="J12" s="245">
        <f>'Rekapitulace stavby'!$AN$8</f>
        <v>42480</v>
      </c>
      <c r="K12" s="244"/>
    </row>
    <row r="13" spans="1:11" s="6" customFormat="1" ht="11.45" customHeight="1">
      <c r="A13" s="186"/>
      <c r="B13" s="243"/>
      <c r="C13" s="186"/>
      <c r="D13" s="186"/>
      <c r="E13" s="186"/>
      <c r="F13" s="186"/>
      <c r="G13" s="186"/>
      <c r="H13" s="186"/>
      <c r="I13" s="186"/>
      <c r="J13" s="186"/>
      <c r="K13" s="244"/>
    </row>
    <row r="14" spans="1:11" s="6" customFormat="1" ht="15" customHeight="1">
      <c r="A14" s="186"/>
      <c r="B14" s="243"/>
      <c r="C14" s="186"/>
      <c r="D14" s="182" t="s">
        <v>28</v>
      </c>
      <c r="E14" s="186"/>
      <c r="F14" s="186"/>
      <c r="G14" s="186"/>
      <c r="H14" s="186"/>
      <c r="I14" s="182" t="s">
        <v>29</v>
      </c>
      <c r="J14" s="183"/>
      <c r="K14" s="244"/>
    </row>
    <row r="15" spans="1:11" s="6" customFormat="1" ht="18.6" customHeight="1">
      <c r="A15" s="186"/>
      <c r="B15" s="243"/>
      <c r="C15" s="186"/>
      <c r="D15" s="186"/>
      <c r="E15" s="183" t="s">
        <v>30</v>
      </c>
      <c r="F15" s="186"/>
      <c r="G15" s="186"/>
      <c r="H15" s="186"/>
      <c r="I15" s="182" t="s">
        <v>31</v>
      </c>
      <c r="J15" s="183"/>
      <c r="K15" s="244"/>
    </row>
    <row r="16" spans="1:11" s="6" customFormat="1" ht="7.9" customHeight="1">
      <c r="A16" s="186"/>
      <c r="B16" s="243"/>
      <c r="C16" s="186"/>
      <c r="D16" s="186"/>
      <c r="E16" s="186"/>
      <c r="F16" s="186"/>
      <c r="G16" s="186"/>
      <c r="H16" s="186"/>
      <c r="I16" s="186"/>
      <c r="J16" s="186"/>
      <c r="K16" s="244"/>
    </row>
    <row r="17" spans="1:11" s="6" customFormat="1" ht="15" customHeight="1">
      <c r="A17" s="186"/>
      <c r="B17" s="243"/>
      <c r="C17" s="186"/>
      <c r="D17" s="182" t="s">
        <v>32</v>
      </c>
      <c r="E17" s="186"/>
      <c r="F17" s="186"/>
      <c r="G17" s="186"/>
      <c r="H17" s="186"/>
      <c r="I17" s="182" t="s">
        <v>29</v>
      </c>
      <c r="J17" s="183" t="str">
        <f>IF('Rekapitulace stavby'!$AN$13="Vyplň údaj","",IF('Rekapitulace stavby'!$AN$13="","",'Rekapitulace stavby'!$AN$13))</f>
        <v/>
      </c>
      <c r="K17" s="244"/>
    </row>
    <row r="18" spans="1:11" s="6" customFormat="1" ht="18.6" customHeight="1">
      <c r="A18" s="186"/>
      <c r="B18" s="243"/>
      <c r="C18" s="186"/>
      <c r="D18" s="186"/>
      <c r="E18" s="183" t="str">
        <f>IF('Rekapitulace stavby'!$E$14="Vyplň údaj","",IF('Rekapitulace stavby'!$E$14="","",'Rekapitulace stavby'!$E$14))</f>
        <v/>
      </c>
      <c r="F18" s="186"/>
      <c r="G18" s="186"/>
      <c r="H18" s="186"/>
      <c r="I18" s="182" t="s">
        <v>31</v>
      </c>
      <c r="J18" s="183" t="str">
        <f>IF('Rekapitulace stavby'!$AN$14="Vyplň údaj","",IF('Rekapitulace stavby'!$AN$14="","",'Rekapitulace stavby'!$AN$14))</f>
        <v/>
      </c>
      <c r="K18" s="244"/>
    </row>
    <row r="19" spans="1:11" s="6" customFormat="1" ht="7.9" customHeight="1">
      <c r="A19" s="186"/>
      <c r="B19" s="243"/>
      <c r="C19" s="186"/>
      <c r="D19" s="186"/>
      <c r="E19" s="186"/>
      <c r="F19" s="186"/>
      <c r="G19" s="186"/>
      <c r="H19" s="186"/>
      <c r="I19" s="186"/>
      <c r="J19" s="186"/>
      <c r="K19" s="244"/>
    </row>
    <row r="20" spans="1:11" s="6" customFormat="1" ht="15" customHeight="1">
      <c r="A20" s="186"/>
      <c r="B20" s="243"/>
      <c r="C20" s="186"/>
      <c r="D20" s="182" t="s">
        <v>34</v>
      </c>
      <c r="E20" s="186"/>
      <c r="F20" s="186"/>
      <c r="G20" s="186"/>
      <c r="H20" s="186"/>
      <c r="I20" s="182" t="s">
        <v>29</v>
      </c>
      <c r="J20" s="183"/>
      <c r="K20" s="244"/>
    </row>
    <row r="21" spans="1:11" s="6" customFormat="1" ht="18.6" customHeight="1">
      <c r="A21" s="186"/>
      <c r="B21" s="243"/>
      <c r="C21" s="186"/>
      <c r="D21" s="186"/>
      <c r="E21" s="183" t="s">
        <v>35</v>
      </c>
      <c r="F21" s="186"/>
      <c r="G21" s="186"/>
      <c r="H21" s="186"/>
      <c r="I21" s="182" t="s">
        <v>31</v>
      </c>
      <c r="J21" s="183"/>
      <c r="K21" s="244"/>
    </row>
    <row r="22" spans="1:11" s="6" customFormat="1" ht="7.9" customHeight="1">
      <c r="A22" s="186"/>
      <c r="B22" s="243"/>
      <c r="C22" s="186"/>
      <c r="D22" s="186"/>
      <c r="E22" s="186"/>
      <c r="F22" s="186"/>
      <c r="G22" s="186"/>
      <c r="H22" s="186"/>
      <c r="I22" s="186"/>
      <c r="J22" s="186"/>
      <c r="K22" s="244"/>
    </row>
    <row r="23" spans="1:11" s="6" customFormat="1" ht="15" customHeight="1">
      <c r="A23" s="186"/>
      <c r="B23" s="243"/>
      <c r="C23" s="186"/>
      <c r="D23" s="182" t="s">
        <v>37</v>
      </c>
      <c r="E23" s="186"/>
      <c r="F23" s="186"/>
      <c r="G23" s="186"/>
      <c r="H23" s="186"/>
      <c r="I23" s="186"/>
      <c r="J23" s="186"/>
      <c r="K23" s="244"/>
    </row>
    <row r="24" spans="1:11" s="37" customFormat="1" ht="13.9" customHeight="1">
      <c r="A24" s="246"/>
      <c r="B24" s="247"/>
      <c r="C24" s="246"/>
      <c r="D24" s="246"/>
      <c r="E24" s="184"/>
      <c r="F24" s="248"/>
      <c r="G24" s="248"/>
      <c r="H24" s="248"/>
      <c r="I24" s="246"/>
      <c r="J24" s="246"/>
      <c r="K24" s="249"/>
    </row>
    <row r="25" spans="1:11" s="6" customFormat="1" ht="7.9" customHeight="1">
      <c r="A25" s="186"/>
      <c r="B25" s="243"/>
      <c r="C25" s="186"/>
      <c r="D25" s="186"/>
      <c r="E25" s="186"/>
      <c r="F25" s="186"/>
      <c r="G25" s="186"/>
      <c r="H25" s="186"/>
      <c r="I25" s="186"/>
      <c r="J25" s="186"/>
      <c r="K25" s="244"/>
    </row>
    <row r="26" spans="1:11" s="6" customFormat="1" ht="7.9" customHeight="1">
      <c r="A26" s="186"/>
      <c r="B26" s="243"/>
      <c r="C26" s="186"/>
      <c r="D26" s="250"/>
      <c r="E26" s="250"/>
      <c r="F26" s="250"/>
      <c r="G26" s="250"/>
      <c r="H26" s="250"/>
      <c r="I26" s="250"/>
      <c r="J26" s="250"/>
      <c r="K26" s="251"/>
    </row>
    <row r="27" spans="1:11" s="6" customFormat="1" ht="26.45" customHeight="1">
      <c r="A27" s="186"/>
      <c r="B27" s="243"/>
      <c r="C27" s="186"/>
      <c r="D27" s="252" t="s">
        <v>38</v>
      </c>
      <c r="E27" s="186"/>
      <c r="F27" s="186"/>
      <c r="G27" s="186"/>
      <c r="H27" s="186"/>
      <c r="I27" s="186"/>
      <c r="J27" s="253">
        <f>ROUND($J$78,2)</f>
        <v>0</v>
      </c>
      <c r="K27" s="244"/>
    </row>
    <row r="28" spans="1:11" s="6" customFormat="1" ht="7.9" customHeight="1">
      <c r="A28" s="186"/>
      <c r="B28" s="243"/>
      <c r="C28" s="186"/>
      <c r="D28" s="250"/>
      <c r="E28" s="250"/>
      <c r="F28" s="250"/>
      <c r="G28" s="250"/>
      <c r="H28" s="250"/>
      <c r="I28" s="250"/>
      <c r="J28" s="250"/>
      <c r="K28" s="251"/>
    </row>
    <row r="29" spans="1:11" s="6" customFormat="1" ht="15" customHeight="1">
      <c r="A29" s="186"/>
      <c r="B29" s="243"/>
      <c r="C29" s="186"/>
      <c r="D29" s="186"/>
      <c r="E29" s="186"/>
      <c r="F29" s="254" t="s">
        <v>40</v>
      </c>
      <c r="G29" s="186"/>
      <c r="H29" s="186"/>
      <c r="I29" s="254" t="s">
        <v>39</v>
      </c>
      <c r="J29" s="254" t="s">
        <v>41</v>
      </c>
      <c r="K29" s="244"/>
    </row>
    <row r="30" spans="1:11" s="6" customFormat="1" ht="15" customHeight="1">
      <c r="A30" s="186"/>
      <c r="B30" s="243"/>
      <c r="C30" s="186"/>
      <c r="D30" s="196" t="s">
        <v>42</v>
      </c>
      <c r="E30" s="196" t="s">
        <v>43</v>
      </c>
      <c r="F30" s="255">
        <f>ROUND(SUM($BE$78:$BE$117),2)</f>
        <v>0</v>
      </c>
      <c r="G30" s="186"/>
      <c r="H30" s="186"/>
      <c r="I30" s="256">
        <v>0.21</v>
      </c>
      <c r="J30" s="255">
        <f>ROUND(SUM($BE$78:$BE$117)*$I$30,2)</f>
        <v>0</v>
      </c>
      <c r="K30" s="244"/>
    </row>
    <row r="31" spans="1:11" s="6" customFormat="1" ht="15" customHeight="1">
      <c r="A31" s="186"/>
      <c r="B31" s="243"/>
      <c r="C31" s="186"/>
      <c r="D31" s="186"/>
      <c r="E31" s="196" t="s">
        <v>44</v>
      </c>
      <c r="F31" s="255">
        <f>ROUND(SUM($BF$78:$BF$117),2)</f>
        <v>0</v>
      </c>
      <c r="G31" s="186"/>
      <c r="H31" s="186"/>
      <c r="I31" s="256">
        <v>0.15</v>
      </c>
      <c r="J31" s="255">
        <f>ROUND(SUM($BF$78:$BF$117)*$I$31,2)</f>
        <v>0</v>
      </c>
      <c r="K31" s="244"/>
    </row>
    <row r="32" spans="1:11" s="6" customFormat="1" ht="15" customHeight="1" hidden="1">
      <c r="A32" s="186"/>
      <c r="B32" s="243"/>
      <c r="C32" s="186"/>
      <c r="D32" s="186"/>
      <c r="E32" s="196" t="s">
        <v>45</v>
      </c>
      <c r="F32" s="255">
        <f>ROUND(SUM($BG$78:$BG$117),2)</f>
        <v>0</v>
      </c>
      <c r="G32" s="186"/>
      <c r="H32" s="186"/>
      <c r="I32" s="256">
        <v>0.21</v>
      </c>
      <c r="J32" s="255">
        <v>0</v>
      </c>
      <c r="K32" s="244"/>
    </row>
    <row r="33" spans="1:11" s="6" customFormat="1" ht="15" customHeight="1" hidden="1">
      <c r="A33" s="186"/>
      <c r="B33" s="243"/>
      <c r="C33" s="186"/>
      <c r="D33" s="186"/>
      <c r="E33" s="196" t="s">
        <v>46</v>
      </c>
      <c r="F33" s="255">
        <f>ROUND(SUM($BH$78:$BH$117),2)</f>
        <v>0</v>
      </c>
      <c r="G33" s="186"/>
      <c r="H33" s="186"/>
      <c r="I33" s="256">
        <v>0.15</v>
      </c>
      <c r="J33" s="255">
        <v>0</v>
      </c>
      <c r="K33" s="244"/>
    </row>
    <row r="34" spans="1:11" s="6" customFormat="1" ht="15" customHeight="1" hidden="1">
      <c r="A34" s="186"/>
      <c r="B34" s="243"/>
      <c r="C34" s="186"/>
      <c r="D34" s="186"/>
      <c r="E34" s="196" t="s">
        <v>47</v>
      </c>
      <c r="F34" s="255">
        <f>ROUND(SUM($BI$78:$BI$117),2)</f>
        <v>0</v>
      </c>
      <c r="G34" s="186"/>
      <c r="H34" s="186"/>
      <c r="I34" s="256">
        <v>0</v>
      </c>
      <c r="J34" s="255">
        <v>0</v>
      </c>
      <c r="K34" s="244"/>
    </row>
    <row r="35" spans="1:11" s="6" customFormat="1" ht="7.9" customHeight="1">
      <c r="A35" s="186"/>
      <c r="B35" s="243"/>
      <c r="C35" s="186"/>
      <c r="D35" s="186"/>
      <c r="E35" s="186"/>
      <c r="F35" s="186"/>
      <c r="G35" s="186"/>
      <c r="H35" s="186"/>
      <c r="I35" s="186"/>
      <c r="J35" s="186"/>
      <c r="K35" s="244"/>
    </row>
    <row r="36" spans="1:11" s="6" customFormat="1" ht="26.45" customHeight="1">
      <c r="A36" s="186"/>
      <c r="B36" s="243"/>
      <c r="C36" s="257"/>
      <c r="D36" s="202" t="s">
        <v>48</v>
      </c>
      <c r="E36" s="258"/>
      <c r="F36" s="258"/>
      <c r="G36" s="259" t="s">
        <v>49</v>
      </c>
      <c r="H36" s="204" t="s">
        <v>50</v>
      </c>
      <c r="I36" s="258"/>
      <c r="J36" s="260">
        <f>ROUND(SUM($J$27:$J$34),2)</f>
        <v>0</v>
      </c>
      <c r="K36" s="261"/>
    </row>
    <row r="37" spans="1:11" s="6" customFormat="1" ht="15" customHeight="1">
      <c r="A37" s="186"/>
      <c r="B37" s="262"/>
      <c r="C37" s="263"/>
      <c r="D37" s="263"/>
      <c r="E37" s="263"/>
      <c r="F37" s="263"/>
      <c r="G37" s="263"/>
      <c r="H37" s="263"/>
      <c r="I37" s="263"/>
      <c r="J37" s="263"/>
      <c r="K37" s="264"/>
    </row>
    <row r="38" spans="1:11" ht="12.6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2.6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2.6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s="6" customFormat="1" ht="7.9" customHeight="1">
      <c r="A41" s="186"/>
      <c r="B41" s="265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s="6" customFormat="1" ht="37.9" customHeight="1">
      <c r="A42" s="186"/>
      <c r="B42" s="243"/>
      <c r="C42" s="175" t="s">
        <v>94</v>
      </c>
      <c r="D42" s="186"/>
      <c r="E42" s="186"/>
      <c r="F42" s="186"/>
      <c r="G42" s="186"/>
      <c r="H42" s="186"/>
      <c r="I42" s="186"/>
      <c r="J42" s="186"/>
      <c r="K42" s="244"/>
    </row>
    <row r="43" spans="1:11" s="6" customFormat="1" ht="7.9" customHeight="1">
      <c r="A43" s="186"/>
      <c r="B43" s="243"/>
      <c r="C43" s="186"/>
      <c r="D43" s="186"/>
      <c r="E43" s="186"/>
      <c r="F43" s="186"/>
      <c r="G43" s="186"/>
      <c r="H43" s="186"/>
      <c r="I43" s="186"/>
      <c r="J43" s="186"/>
      <c r="K43" s="244"/>
    </row>
    <row r="44" spans="1:11" s="6" customFormat="1" ht="15" customHeight="1">
      <c r="A44" s="186"/>
      <c r="B44" s="243"/>
      <c r="C44" s="182" t="s">
        <v>17</v>
      </c>
      <c r="D44" s="186"/>
      <c r="E44" s="186"/>
      <c r="F44" s="186"/>
      <c r="G44" s="186"/>
      <c r="H44" s="186"/>
      <c r="I44" s="186"/>
      <c r="J44" s="186"/>
      <c r="K44" s="244"/>
    </row>
    <row r="45" spans="1:11" s="6" customFormat="1" ht="14.45" customHeight="1">
      <c r="A45" s="186"/>
      <c r="B45" s="243"/>
      <c r="C45" s="186"/>
      <c r="D45" s="186"/>
      <c r="E45" s="242" t="str">
        <f>$E$7</f>
        <v>Vodní nádrže Na cvičáku</v>
      </c>
      <c r="F45" s="194"/>
      <c r="G45" s="194"/>
      <c r="H45" s="194"/>
      <c r="I45" s="186"/>
      <c r="J45" s="186"/>
      <c r="K45" s="244"/>
    </row>
    <row r="46" spans="1:11" s="6" customFormat="1" ht="15" customHeight="1">
      <c r="A46" s="186"/>
      <c r="B46" s="243"/>
      <c r="C46" s="182" t="s">
        <v>92</v>
      </c>
      <c r="D46" s="186"/>
      <c r="E46" s="186"/>
      <c r="F46" s="186"/>
      <c r="G46" s="186"/>
      <c r="H46" s="186"/>
      <c r="I46" s="186"/>
      <c r="J46" s="186"/>
      <c r="K46" s="244"/>
    </row>
    <row r="47" spans="1:11" s="6" customFormat="1" ht="18" customHeight="1">
      <c r="A47" s="186"/>
      <c r="B47" s="243"/>
      <c r="C47" s="186"/>
      <c r="D47" s="186"/>
      <c r="E47" s="218" t="str">
        <f>$E$9</f>
        <v>SO 04 - Tůně,koryto</v>
      </c>
      <c r="F47" s="194"/>
      <c r="G47" s="194"/>
      <c r="H47" s="194"/>
      <c r="I47" s="186"/>
      <c r="J47" s="186"/>
      <c r="K47" s="244"/>
    </row>
    <row r="48" spans="1:11" s="6" customFormat="1" ht="7.9" customHeight="1">
      <c r="A48" s="186"/>
      <c r="B48" s="243"/>
      <c r="C48" s="186"/>
      <c r="D48" s="186"/>
      <c r="E48" s="186"/>
      <c r="F48" s="186"/>
      <c r="G48" s="186"/>
      <c r="H48" s="186"/>
      <c r="I48" s="186"/>
      <c r="J48" s="186"/>
      <c r="K48" s="244"/>
    </row>
    <row r="49" spans="1:11" s="6" customFormat="1" ht="18.6" customHeight="1">
      <c r="A49" s="186"/>
      <c r="B49" s="243"/>
      <c r="C49" s="182" t="s">
        <v>23</v>
      </c>
      <c r="D49" s="186"/>
      <c r="E49" s="186"/>
      <c r="F49" s="183" t="str">
        <f>$F$12</f>
        <v>Domažlice</v>
      </c>
      <c r="G49" s="186"/>
      <c r="H49" s="186"/>
      <c r="I49" s="182" t="s">
        <v>25</v>
      </c>
      <c r="J49" s="245">
        <f>IF($J$12="","",$J$12)</f>
        <v>42480</v>
      </c>
      <c r="K49" s="244"/>
    </row>
    <row r="50" spans="1:11" s="6" customFormat="1" ht="7.9" customHeight="1">
      <c r="A50" s="186"/>
      <c r="B50" s="243"/>
      <c r="C50" s="186"/>
      <c r="D50" s="186"/>
      <c r="E50" s="186"/>
      <c r="F50" s="186"/>
      <c r="G50" s="186"/>
      <c r="H50" s="186"/>
      <c r="I50" s="186"/>
      <c r="J50" s="186"/>
      <c r="K50" s="244"/>
    </row>
    <row r="51" spans="1:11" s="6" customFormat="1" ht="13.9" customHeight="1">
      <c r="A51" s="186"/>
      <c r="B51" s="243"/>
      <c r="C51" s="182" t="s">
        <v>28</v>
      </c>
      <c r="D51" s="186"/>
      <c r="E51" s="186"/>
      <c r="F51" s="183" t="str">
        <f>$E$15</f>
        <v>Město Domažlice</v>
      </c>
      <c r="G51" s="186"/>
      <c r="H51" s="186"/>
      <c r="I51" s="182" t="s">
        <v>34</v>
      </c>
      <c r="J51" s="183" t="str">
        <f>$E$21</f>
        <v>Ing.Antonín Kavan</v>
      </c>
      <c r="K51" s="244"/>
    </row>
    <row r="52" spans="1:11" s="6" customFormat="1" ht="15" customHeight="1">
      <c r="A52" s="186"/>
      <c r="B52" s="243"/>
      <c r="C52" s="182" t="s">
        <v>32</v>
      </c>
      <c r="D52" s="186"/>
      <c r="E52" s="186"/>
      <c r="F52" s="183" t="str">
        <f>IF($E$18="","",$E$18)</f>
        <v/>
      </c>
      <c r="G52" s="186"/>
      <c r="H52" s="186"/>
      <c r="I52" s="186"/>
      <c r="J52" s="186"/>
      <c r="K52" s="244"/>
    </row>
    <row r="53" spans="1:11" s="6" customFormat="1" ht="11.45" customHeight="1">
      <c r="A53" s="186"/>
      <c r="B53" s="243"/>
      <c r="C53" s="186"/>
      <c r="D53" s="186"/>
      <c r="E53" s="186"/>
      <c r="F53" s="186"/>
      <c r="G53" s="186"/>
      <c r="H53" s="186"/>
      <c r="I53" s="186"/>
      <c r="J53" s="186"/>
      <c r="K53" s="244"/>
    </row>
    <row r="54" spans="1:11" s="6" customFormat="1" ht="30" customHeight="1">
      <c r="A54" s="186"/>
      <c r="B54" s="243"/>
      <c r="C54" s="268" t="s">
        <v>95</v>
      </c>
      <c r="D54" s="257"/>
      <c r="E54" s="257"/>
      <c r="F54" s="257"/>
      <c r="G54" s="257"/>
      <c r="H54" s="257"/>
      <c r="I54" s="257"/>
      <c r="J54" s="269" t="s">
        <v>96</v>
      </c>
      <c r="K54" s="270"/>
    </row>
    <row r="55" spans="1:11" s="6" customFormat="1" ht="11.45" customHeight="1">
      <c r="A55" s="186"/>
      <c r="B55" s="243"/>
      <c r="C55" s="186"/>
      <c r="D55" s="186"/>
      <c r="E55" s="186"/>
      <c r="F55" s="186"/>
      <c r="G55" s="186"/>
      <c r="H55" s="186"/>
      <c r="I55" s="186"/>
      <c r="J55" s="186"/>
      <c r="K55" s="244"/>
    </row>
    <row r="56" spans="1:47" s="6" customFormat="1" ht="30" customHeight="1">
      <c r="A56" s="186"/>
      <c r="B56" s="243"/>
      <c r="C56" s="225" t="s">
        <v>97</v>
      </c>
      <c r="D56" s="186"/>
      <c r="E56" s="186"/>
      <c r="F56" s="186"/>
      <c r="G56" s="186"/>
      <c r="H56" s="186"/>
      <c r="I56" s="186"/>
      <c r="J56" s="253">
        <f>ROUND($J$78,2)</f>
        <v>0</v>
      </c>
      <c r="K56" s="244"/>
      <c r="AU56" s="6" t="s">
        <v>98</v>
      </c>
    </row>
    <row r="57" spans="1:11" s="25" customFormat="1" ht="25.9" customHeight="1">
      <c r="A57" s="271"/>
      <c r="B57" s="272"/>
      <c r="C57" s="271"/>
      <c r="D57" s="273" t="s">
        <v>99</v>
      </c>
      <c r="E57" s="273"/>
      <c r="F57" s="273"/>
      <c r="G57" s="273"/>
      <c r="H57" s="273"/>
      <c r="I57" s="273"/>
      <c r="J57" s="274">
        <f>ROUND($J$79,2)</f>
        <v>0</v>
      </c>
      <c r="K57" s="275"/>
    </row>
    <row r="58" spans="1:11" s="39" customFormat="1" ht="20.45" customHeight="1">
      <c r="A58" s="276"/>
      <c r="B58" s="277"/>
      <c r="C58" s="276"/>
      <c r="D58" s="278" t="s">
        <v>100</v>
      </c>
      <c r="E58" s="278"/>
      <c r="F58" s="278"/>
      <c r="G58" s="278"/>
      <c r="H58" s="278"/>
      <c r="I58" s="278"/>
      <c r="J58" s="279">
        <f>ROUND($J$80,2)</f>
        <v>0</v>
      </c>
      <c r="K58" s="280"/>
    </row>
    <row r="59" spans="1:11" s="6" customFormat="1" ht="22.9" customHeight="1">
      <c r="A59" s="186"/>
      <c r="B59" s="243"/>
      <c r="C59" s="186"/>
      <c r="D59" s="186"/>
      <c r="E59" s="186"/>
      <c r="F59" s="186"/>
      <c r="G59" s="186"/>
      <c r="H59" s="186"/>
      <c r="I59" s="186"/>
      <c r="J59" s="186"/>
      <c r="K59" s="244"/>
    </row>
    <row r="60" spans="1:11" s="6" customFormat="1" ht="7.9" customHeight="1">
      <c r="A60" s="186"/>
      <c r="B60" s="262"/>
      <c r="C60" s="263"/>
      <c r="D60" s="263"/>
      <c r="E60" s="263"/>
      <c r="F60" s="263"/>
      <c r="G60" s="263"/>
      <c r="H60" s="263"/>
      <c r="I60" s="263"/>
      <c r="J60" s="263"/>
      <c r="K60" s="264"/>
    </row>
    <row r="61" spans="1:11" ht="12.6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ht="12.6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12.6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2" s="6" customFormat="1" ht="7.9" customHeight="1">
      <c r="A64" s="186"/>
      <c r="B64" s="265"/>
      <c r="C64" s="266"/>
      <c r="D64" s="266"/>
      <c r="E64" s="266"/>
      <c r="F64" s="266"/>
      <c r="G64" s="266"/>
      <c r="H64" s="266"/>
      <c r="I64" s="266"/>
      <c r="J64" s="266"/>
      <c r="K64" s="266"/>
      <c r="L64" s="36"/>
    </row>
    <row r="65" spans="1:12" s="6" customFormat="1" ht="37.9" customHeight="1">
      <c r="A65" s="186"/>
      <c r="B65" s="243"/>
      <c r="C65" s="175" t="s">
        <v>113</v>
      </c>
      <c r="D65" s="186"/>
      <c r="E65" s="186"/>
      <c r="F65" s="186"/>
      <c r="G65" s="186"/>
      <c r="H65" s="186"/>
      <c r="I65" s="186"/>
      <c r="J65" s="186"/>
      <c r="K65" s="186"/>
      <c r="L65" s="36"/>
    </row>
    <row r="66" spans="1:12" s="6" customFormat="1" ht="7.9" customHeight="1">
      <c r="A66" s="186"/>
      <c r="B66" s="243"/>
      <c r="C66" s="186"/>
      <c r="D66" s="186"/>
      <c r="E66" s="186"/>
      <c r="F66" s="186"/>
      <c r="G66" s="186"/>
      <c r="H66" s="186"/>
      <c r="I66" s="186"/>
      <c r="J66" s="186"/>
      <c r="K66" s="186"/>
      <c r="L66" s="36"/>
    </row>
    <row r="67" spans="1:12" s="6" customFormat="1" ht="15" customHeight="1">
      <c r="A67" s="186"/>
      <c r="B67" s="243"/>
      <c r="C67" s="182" t="s">
        <v>17</v>
      </c>
      <c r="D67" s="186"/>
      <c r="E67" s="186"/>
      <c r="F67" s="186"/>
      <c r="G67" s="186"/>
      <c r="H67" s="186"/>
      <c r="I67" s="186"/>
      <c r="J67" s="186"/>
      <c r="K67" s="186"/>
      <c r="L67" s="36"/>
    </row>
    <row r="68" spans="1:12" s="6" customFormat="1" ht="14.45" customHeight="1">
      <c r="A68" s="186"/>
      <c r="B68" s="243"/>
      <c r="C68" s="186"/>
      <c r="D68" s="186"/>
      <c r="E68" s="242" t="str">
        <f>$E$7</f>
        <v>Vodní nádrže Na cvičáku</v>
      </c>
      <c r="F68" s="194"/>
      <c r="G68" s="194"/>
      <c r="H68" s="194"/>
      <c r="I68" s="186"/>
      <c r="J68" s="186"/>
      <c r="K68" s="186"/>
      <c r="L68" s="36"/>
    </row>
    <row r="69" spans="1:12" s="6" customFormat="1" ht="15" customHeight="1">
      <c r="A69" s="186"/>
      <c r="B69" s="243"/>
      <c r="C69" s="182" t="s">
        <v>92</v>
      </c>
      <c r="D69" s="186"/>
      <c r="E69" s="186"/>
      <c r="F69" s="186"/>
      <c r="G69" s="186"/>
      <c r="H69" s="186"/>
      <c r="I69" s="186"/>
      <c r="J69" s="186"/>
      <c r="K69" s="186"/>
      <c r="L69" s="36"/>
    </row>
    <row r="70" spans="1:12" s="6" customFormat="1" ht="18" customHeight="1">
      <c r="A70" s="186"/>
      <c r="B70" s="243"/>
      <c r="C70" s="186"/>
      <c r="D70" s="186"/>
      <c r="E70" s="218" t="str">
        <f>$E$9</f>
        <v>SO 04 - Tůně,koryto</v>
      </c>
      <c r="F70" s="194"/>
      <c r="G70" s="194"/>
      <c r="H70" s="194"/>
      <c r="I70" s="186"/>
      <c r="J70" s="186"/>
      <c r="K70" s="186"/>
      <c r="L70" s="36"/>
    </row>
    <row r="71" spans="1:12" s="6" customFormat="1" ht="7.9" customHeight="1">
      <c r="A71" s="186"/>
      <c r="B71" s="243"/>
      <c r="C71" s="186"/>
      <c r="D71" s="186"/>
      <c r="E71" s="186"/>
      <c r="F71" s="186"/>
      <c r="G71" s="186"/>
      <c r="H71" s="186"/>
      <c r="I71" s="186"/>
      <c r="J71" s="186"/>
      <c r="K71" s="186"/>
      <c r="L71" s="36"/>
    </row>
    <row r="72" spans="1:12" s="6" customFormat="1" ht="18.6" customHeight="1">
      <c r="A72" s="186"/>
      <c r="B72" s="243"/>
      <c r="C72" s="182" t="s">
        <v>23</v>
      </c>
      <c r="D72" s="186"/>
      <c r="E72" s="186"/>
      <c r="F72" s="183" t="str">
        <f>$F$12</f>
        <v>Domažlice</v>
      </c>
      <c r="G72" s="186"/>
      <c r="H72" s="186"/>
      <c r="I72" s="182" t="s">
        <v>25</v>
      </c>
      <c r="J72" s="245">
        <f>IF($J$12="","",$J$12)</f>
        <v>42480</v>
      </c>
      <c r="K72" s="186"/>
      <c r="L72" s="36"/>
    </row>
    <row r="73" spans="1:12" s="6" customFormat="1" ht="7.9" customHeight="1">
      <c r="A73" s="186"/>
      <c r="B73" s="243"/>
      <c r="C73" s="186"/>
      <c r="D73" s="186"/>
      <c r="E73" s="186"/>
      <c r="F73" s="186"/>
      <c r="G73" s="186"/>
      <c r="H73" s="186"/>
      <c r="I73" s="186"/>
      <c r="J73" s="186"/>
      <c r="K73" s="186"/>
      <c r="L73" s="36"/>
    </row>
    <row r="74" spans="1:12" s="6" customFormat="1" ht="13.9" customHeight="1">
      <c r="A74" s="186"/>
      <c r="B74" s="243"/>
      <c r="C74" s="182" t="s">
        <v>28</v>
      </c>
      <c r="D74" s="186"/>
      <c r="E74" s="186"/>
      <c r="F74" s="183" t="str">
        <f>$E$15</f>
        <v>Město Domažlice</v>
      </c>
      <c r="G74" s="186"/>
      <c r="H74" s="186"/>
      <c r="I74" s="182" t="s">
        <v>34</v>
      </c>
      <c r="J74" s="183" t="str">
        <f>$E$21</f>
        <v>Ing.Antonín Kavan</v>
      </c>
      <c r="K74" s="186"/>
      <c r="L74" s="36"/>
    </row>
    <row r="75" spans="1:12" s="6" customFormat="1" ht="15" customHeight="1">
      <c r="A75" s="186"/>
      <c r="B75" s="243"/>
      <c r="C75" s="182" t="s">
        <v>32</v>
      </c>
      <c r="D75" s="186"/>
      <c r="E75" s="186"/>
      <c r="F75" s="183" t="str">
        <f>IF($E$18="","",$E$18)</f>
        <v/>
      </c>
      <c r="G75" s="186"/>
      <c r="H75" s="186"/>
      <c r="I75" s="186"/>
      <c r="J75" s="186"/>
      <c r="K75" s="186"/>
      <c r="L75" s="36"/>
    </row>
    <row r="76" spans="1:12" s="6" customFormat="1" ht="11.45" customHeight="1">
      <c r="A76" s="186"/>
      <c r="B76" s="243"/>
      <c r="C76" s="186"/>
      <c r="D76" s="186"/>
      <c r="E76" s="186"/>
      <c r="F76" s="186"/>
      <c r="G76" s="186"/>
      <c r="H76" s="186"/>
      <c r="I76" s="186"/>
      <c r="J76" s="186"/>
      <c r="K76" s="186"/>
      <c r="L76" s="36"/>
    </row>
    <row r="77" spans="1:20" s="40" customFormat="1" ht="30" customHeight="1">
      <c r="A77" s="281"/>
      <c r="B77" s="282"/>
      <c r="C77" s="283" t="s">
        <v>114</v>
      </c>
      <c r="D77" s="284" t="s">
        <v>57</v>
      </c>
      <c r="E77" s="284" t="s">
        <v>53</v>
      </c>
      <c r="F77" s="284" t="s">
        <v>115</v>
      </c>
      <c r="G77" s="284" t="s">
        <v>116</v>
      </c>
      <c r="H77" s="284" t="s">
        <v>117</v>
      </c>
      <c r="I77" s="284" t="s">
        <v>118</v>
      </c>
      <c r="J77" s="284" t="s">
        <v>119</v>
      </c>
      <c r="K77" s="285" t="s">
        <v>120</v>
      </c>
      <c r="L77" s="41"/>
      <c r="M77" s="17" t="s">
        <v>121</v>
      </c>
      <c r="N77" s="18" t="s">
        <v>42</v>
      </c>
      <c r="O77" s="18" t="s">
        <v>122</v>
      </c>
      <c r="P77" s="18" t="s">
        <v>123</v>
      </c>
      <c r="Q77" s="18" t="s">
        <v>124</v>
      </c>
      <c r="R77" s="18" t="s">
        <v>125</v>
      </c>
      <c r="S77" s="18" t="s">
        <v>126</v>
      </c>
      <c r="T77" s="19" t="s">
        <v>127</v>
      </c>
    </row>
    <row r="78" spans="1:63" s="6" customFormat="1" ht="30" customHeight="1">
      <c r="A78" s="186"/>
      <c r="B78" s="243"/>
      <c r="C78" s="225" t="s">
        <v>97</v>
      </c>
      <c r="D78" s="186"/>
      <c r="E78" s="186"/>
      <c r="F78" s="186"/>
      <c r="G78" s="186"/>
      <c r="H78" s="186"/>
      <c r="I78" s="186"/>
      <c r="J78" s="286">
        <f>$BK$78</f>
        <v>0</v>
      </c>
      <c r="K78" s="186"/>
      <c r="L78" s="36"/>
      <c r="M78" s="42"/>
      <c r="N78" s="38"/>
      <c r="O78" s="38"/>
      <c r="P78" s="43">
        <f>$P$79</f>
        <v>0</v>
      </c>
      <c r="Q78" s="38"/>
      <c r="R78" s="43">
        <f>$R$79</f>
        <v>0.0165</v>
      </c>
      <c r="S78" s="38"/>
      <c r="T78" s="44">
        <f>$T$79</f>
        <v>0</v>
      </c>
      <c r="AT78" s="6" t="s">
        <v>71</v>
      </c>
      <c r="AU78" s="6" t="s">
        <v>98</v>
      </c>
      <c r="BK78" s="45">
        <f>$BK$79</f>
        <v>0</v>
      </c>
    </row>
    <row r="79" spans="1:63" s="46" customFormat="1" ht="38.45" customHeight="1">
      <c r="A79" s="287"/>
      <c r="B79" s="288"/>
      <c r="C79" s="287"/>
      <c r="D79" s="289" t="s">
        <v>71</v>
      </c>
      <c r="E79" s="290" t="s">
        <v>128</v>
      </c>
      <c r="F79" s="290" t="s">
        <v>129</v>
      </c>
      <c r="G79" s="287"/>
      <c r="H79" s="287"/>
      <c r="I79" s="287"/>
      <c r="J79" s="291">
        <f>$BK$79</f>
        <v>0</v>
      </c>
      <c r="K79" s="287"/>
      <c r="L79" s="47"/>
      <c r="M79" s="49"/>
      <c r="P79" s="50">
        <f>$P$80</f>
        <v>0</v>
      </c>
      <c r="R79" s="50">
        <f>$R$80</f>
        <v>0.0165</v>
      </c>
      <c r="T79" s="51">
        <f>$T$80</f>
        <v>0</v>
      </c>
      <c r="AR79" s="48" t="s">
        <v>22</v>
      </c>
      <c r="AT79" s="48" t="s">
        <v>71</v>
      </c>
      <c r="AU79" s="48" t="s">
        <v>72</v>
      </c>
      <c r="AY79" s="48" t="s">
        <v>130</v>
      </c>
      <c r="BK79" s="52">
        <f>$BK$80</f>
        <v>0</v>
      </c>
    </row>
    <row r="80" spans="1:63" s="46" customFormat="1" ht="20.45" customHeight="1">
      <c r="A80" s="287"/>
      <c r="B80" s="288"/>
      <c r="C80" s="287"/>
      <c r="D80" s="289" t="s">
        <v>71</v>
      </c>
      <c r="E80" s="292" t="s">
        <v>22</v>
      </c>
      <c r="F80" s="292" t="s">
        <v>131</v>
      </c>
      <c r="G80" s="287"/>
      <c r="H80" s="287"/>
      <c r="I80" s="287"/>
      <c r="J80" s="293">
        <f>$BK$80</f>
        <v>0</v>
      </c>
      <c r="K80" s="287"/>
      <c r="L80" s="47"/>
      <c r="M80" s="49"/>
      <c r="P80" s="50">
        <f>SUM($P$81:$P$117)</f>
        <v>0</v>
      </c>
      <c r="R80" s="50">
        <f>SUM($R$81:$R$117)</f>
        <v>0.0165</v>
      </c>
      <c r="T80" s="51">
        <f>SUM($T$81:$T$117)</f>
        <v>0</v>
      </c>
      <c r="AR80" s="48" t="s">
        <v>22</v>
      </c>
      <c r="AT80" s="48" t="s">
        <v>71</v>
      </c>
      <c r="AU80" s="48" t="s">
        <v>22</v>
      </c>
      <c r="AY80" s="48" t="s">
        <v>130</v>
      </c>
      <c r="BK80" s="52">
        <f>SUM($BK$81:$BK$117)</f>
        <v>0</v>
      </c>
    </row>
    <row r="81" spans="1:65" s="6" customFormat="1" ht="13.9" customHeight="1">
      <c r="A81" s="186"/>
      <c r="B81" s="243"/>
      <c r="C81" s="294" t="s">
        <v>22</v>
      </c>
      <c r="D81" s="294" t="s">
        <v>132</v>
      </c>
      <c r="E81" s="295" t="s">
        <v>146</v>
      </c>
      <c r="F81" s="296" t="s">
        <v>147</v>
      </c>
      <c r="G81" s="297" t="s">
        <v>148</v>
      </c>
      <c r="H81" s="298">
        <v>275</v>
      </c>
      <c r="I81" s="313"/>
      <c r="J81" s="299">
        <f>ROUND($I$81*$H$81,2)</f>
        <v>0</v>
      </c>
      <c r="K81" s="296" t="s">
        <v>136</v>
      </c>
      <c r="L81" s="36"/>
      <c r="M81" s="53"/>
      <c r="N81" s="54" t="s">
        <v>43</v>
      </c>
      <c r="Q81" s="55">
        <v>0</v>
      </c>
      <c r="R81" s="55">
        <f>$Q$81*$H$81</f>
        <v>0</v>
      </c>
      <c r="S81" s="55">
        <v>0</v>
      </c>
      <c r="T81" s="56">
        <f>$S$81*$H$81</f>
        <v>0</v>
      </c>
      <c r="AR81" s="37" t="s">
        <v>137</v>
      </c>
      <c r="AT81" s="37" t="s">
        <v>132</v>
      </c>
      <c r="AU81" s="37" t="s">
        <v>80</v>
      </c>
      <c r="AY81" s="6" t="s">
        <v>130</v>
      </c>
      <c r="BE81" s="57">
        <f>IF($N$81="základní",$J$81,0)</f>
        <v>0</v>
      </c>
      <c r="BF81" s="57">
        <f>IF($N$81="snížená",$J$81,0)</f>
        <v>0</v>
      </c>
      <c r="BG81" s="57">
        <f>IF($N$81="zákl. přenesená",$J$81,0)</f>
        <v>0</v>
      </c>
      <c r="BH81" s="57">
        <f>IF($N$81="sníž. přenesená",$J$81,0)</f>
        <v>0</v>
      </c>
      <c r="BI81" s="57">
        <f>IF($N$81="nulová",$J$81,0)</f>
        <v>0</v>
      </c>
      <c r="BJ81" s="37" t="s">
        <v>22</v>
      </c>
      <c r="BK81" s="57">
        <f>ROUND($I$81*$H$81,2)</f>
        <v>0</v>
      </c>
      <c r="BL81" s="37" t="s">
        <v>137</v>
      </c>
      <c r="BM81" s="37" t="s">
        <v>713</v>
      </c>
    </row>
    <row r="82" spans="1:47" s="6" customFormat="1" ht="25.15" customHeight="1">
      <c r="A82" s="186"/>
      <c r="B82" s="243"/>
      <c r="C82" s="186"/>
      <c r="D82" s="300" t="s">
        <v>139</v>
      </c>
      <c r="E82" s="186"/>
      <c r="F82" s="301" t="s">
        <v>150</v>
      </c>
      <c r="G82" s="186"/>
      <c r="H82" s="186"/>
      <c r="I82" s="314"/>
      <c r="J82" s="186"/>
      <c r="K82" s="186"/>
      <c r="L82" s="36"/>
      <c r="M82" s="58"/>
      <c r="T82" s="59"/>
      <c r="AT82" s="6" t="s">
        <v>139</v>
      </c>
      <c r="AU82" s="6" t="s">
        <v>80</v>
      </c>
    </row>
    <row r="83" spans="1:51" s="6" customFormat="1" ht="13.9" customHeight="1">
      <c r="A83" s="186"/>
      <c r="B83" s="302"/>
      <c r="C83" s="186"/>
      <c r="D83" s="303" t="s">
        <v>151</v>
      </c>
      <c r="E83" s="304"/>
      <c r="F83" s="305" t="s">
        <v>714</v>
      </c>
      <c r="G83" s="186"/>
      <c r="H83" s="306">
        <v>275</v>
      </c>
      <c r="I83" s="314"/>
      <c r="J83" s="186"/>
      <c r="K83" s="186"/>
      <c r="L83" s="60"/>
      <c r="M83" s="62"/>
      <c r="T83" s="63"/>
      <c r="AT83" s="61" t="s">
        <v>151</v>
      </c>
      <c r="AU83" s="61" t="s">
        <v>80</v>
      </c>
      <c r="AV83" s="61" t="s">
        <v>80</v>
      </c>
      <c r="AW83" s="61" t="s">
        <v>98</v>
      </c>
      <c r="AX83" s="61" t="s">
        <v>72</v>
      </c>
      <c r="AY83" s="61" t="s">
        <v>130</v>
      </c>
    </row>
    <row r="84" spans="1:65" s="6" customFormat="1" ht="13.9" customHeight="1">
      <c r="A84" s="186"/>
      <c r="B84" s="243"/>
      <c r="C84" s="294" t="s">
        <v>80</v>
      </c>
      <c r="D84" s="294" t="s">
        <v>132</v>
      </c>
      <c r="E84" s="295" t="s">
        <v>165</v>
      </c>
      <c r="F84" s="296" t="s">
        <v>166</v>
      </c>
      <c r="G84" s="297" t="s">
        <v>148</v>
      </c>
      <c r="H84" s="298">
        <v>275</v>
      </c>
      <c r="I84" s="313"/>
      <c r="J84" s="299">
        <f>ROUND($I$84*$H$84,2)</f>
        <v>0</v>
      </c>
      <c r="K84" s="296" t="s">
        <v>136</v>
      </c>
      <c r="L84" s="36"/>
      <c r="M84" s="53"/>
      <c r="N84" s="54" t="s">
        <v>43</v>
      </c>
      <c r="Q84" s="55">
        <v>0</v>
      </c>
      <c r="R84" s="55">
        <f>$Q$84*$H$84</f>
        <v>0</v>
      </c>
      <c r="S84" s="55">
        <v>0</v>
      </c>
      <c r="T84" s="56">
        <f>$S$84*$H$84</f>
        <v>0</v>
      </c>
      <c r="AR84" s="37" t="s">
        <v>137</v>
      </c>
      <c r="AT84" s="37" t="s">
        <v>132</v>
      </c>
      <c r="AU84" s="37" t="s">
        <v>80</v>
      </c>
      <c r="AY84" s="6" t="s">
        <v>130</v>
      </c>
      <c r="BE84" s="57">
        <f>IF($N$84="základní",$J$84,0)</f>
        <v>0</v>
      </c>
      <c r="BF84" s="57">
        <f>IF($N$84="snížená",$J$84,0)</f>
        <v>0</v>
      </c>
      <c r="BG84" s="57">
        <f>IF($N$84="zákl. přenesená",$J$84,0)</f>
        <v>0</v>
      </c>
      <c r="BH84" s="57">
        <f>IF($N$84="sníž. přenesená",$J$84,0)</f>
        <v>0</v>
      </c>
      <c r="BI84" s="57">
        <f>IF($N$84="nulová",$J$84,0)</f>
        <v>0</v>
      </c>
      <c r="BJ84" s="37" t="s">
        <v>22</v>
      </c>
      <c r="BK84" s="57">
        <f>ROUND($I$84*$H$84,2)</f>
        <v>0</v>
      </c>
      <c r="BL84" s="37" t="s">
        <v>137</v>
      </c>
      <c r="BM84" s="37" t="s">
        <v>715</v>
      </c>
    </row>
    <row r="85" spans="1:47" s="6" customFormat="1" ht="14.45" customHeight="1">
      <c r="A85" s="186"/>
      <c r="B85" s="243"/>
      <c r="C85" s="186"/>
      <c r="D85" s="300" t="s">
        <v>139</v>
      </c>
      <c r="E85" s="186"/>
      <c r="F85" s="301" t="s">
        <v>168</v>
      </c>
      <c r="G85" s="186"/>
      <c r="H85" s="186"/>
      <c r="I85" s="314"/>
      <c r="J85" s="186"/>
      <c r="K85" s="186"/>
      <c r="L85" s="36"/>
      <c r="M85" s="58"/>
      <c r="T85" s="59"/>
      <c r="AT85" s="6" t="s">
        <v>139</v>
      </c>
      <c r="AU85" s="6" t="s">
        <v>80</v>
      </c>
    </row>
    <row r="86" spans="1:51" s="6" customFormat="1" ht="13.9" customHeight="1">
      <c r="A86" s="186"/>
      <c r="B86" s="302"/>
      <c r="C86" s="186"/>
      <c r="D86" s="303" t="s">
        <v>151</v>
      </c>
      <c r="E86" s="304"/>
      <c r="F86" s="305" t="s">
        <v>716</v>
      </c>
      <c r="G86" s="186"/>
      <c r="H86" s="306">
        <v>275</v>
      </c>
      <c r="I86" s="314"/>
      <c r="J86" s="186"/>
      <c r="K86" s="186"/>
      <c r="L86" s="60"/>
      <c r="M86" s="62"/>
      <c r="T86" s="63"/>
      <c r="AT86" s="61" t="s">
        <v>151</v>
      </c>
      <c r="AU86" s="61" t="s">
        <v>80</v>
      </c>
      <c r="AV86" s="61" t="s">
        <v>80</v>
      </c>
      <c r="AW86" s="61" t="s">
        <v>98</v>
      </c>
      <c r="AX86" s="61" t="s">
        <v>72</v>
      </c>
      <c r="AY86" s="61" t="s">
        <v>130</v>
      </c>
    </row>
    <row r="87" spans="1:65" s="6" customFormat="1" ht="13.9" customHeight="1">
      <c r="A87" s="186"/>
      <c r="B87" s="243"/>
      <c r="C87" s="294" t="s">
        <v>145</v>
      </c>
      <c r="D87" s="294" t="s">
        <v>132</v>
      </c>
      <c r="E87" s="295" t="s">
        <v>159</v>
      </c>
      <c r="F87" s="296" t="s">
        <v>160</v>
      </c>
      <c r="G87" s="297" t="s">
        <v>148</v>
      </c>
      <c r="H87" s="298">
        <v>773.755</v>
      </c>
      <c r="I87" s="313"/>
      <c r="J87" s="299">
        <f>ROUND($I$87*$H$87,2)</f>
        <v>0</v>
      </c>
      <c r="K87" s="296" t="s">
        <v>136</v>
      </c>
      <c r="L87" s="36"/>
      <c r="M87" s="53"/>
      <c r="N87" s="54" t="s">
        <v>43</v>
      </c>
      <c r="Q87" s="55">
        <v>0</v>
      </c>
      <c r="R87" s="55">
        <f>$Q$87*$H$87</f>
        <v>0</v>
      </c>
      <c r="S87" s="55">
        <v>0</v>
      </c>
      <c r="T87" s="56">
        <f>$S$87*$H$87</f>
        <v>0</v>
      </c>
      <c r="AR87" s="37" t="s">
        <v>137</v>
      </c>
      <c r="AT87" s="37" t="s">
        <v>132</v>
      </c>
      <c r="AU87" s="37" t="s">
        <v>80</v>
      </c>
      <c r="AY87" s="6" t="s">
        <v>130</v>
      </c>
      <c r="BE87" s="57">
        <f>IF($N$87="základní",$J$87,0)</f>
        <v>0</v>
      </c>
      <c r="BF87" s="57">
        <f>IF($N$87="snížená",$J$87,0)</f>
        <v>0</v>
      </c>
      <c r="BG87" s="57">
        <f>IF($N$87="zákl. přenesená",$J$87,0)</f>
        <v>0</v>
      </c>
      <c r="BH87" s="57">
        <f>IF($N$87="sníž. přenesená",$J$87,0)</f>
        <v>0</v>
      </c>
      <c r="BI87" s="57">
        <f>IF($N$87="nulová",$J$87,0)</f>
        <v>0</v>
      </c>
      <c r="BJ87" s="37" t="s">
        <v>22</v>
      </c>
      <c r="BK87" s="57">
        <f>ROUND($I$87*$H$87,2)</f>
        <v>0</v>
      </c>
      <c r="BL87" s="37" t="s">
        <v>137</v>
      </c>
      <c r="BM87" s="37" t="s">
        <v>717</v>
      </c>
    </row>
    <row r="88" spans="1:47" s="6" customFormat="1" ht="25.15" customHeight="1">
      <c r="A88" s="186"/>
      <c r="B88" s="243"/>
      <c r="C88" s="186"/>
      <c r="D88" s="300" t="s">
        <v>139</v>
      </c>
      <c r="E88" s="186"/>
      <c r="F88" s="301" t="s">
        <v>162</v>
      </c>
      <c r="G88" s="186"/>
      <c r="H88" s="186"/>
      <c r="I88" s="314"/>
      <c r="J88" s="186"/>
      <c r="K88" s="186"/>
      <c r="L88" s="36"/>
      <c r="M88" s="58"/>
      <c r="T88" s="59"/>
      <c r="AT88" s="6" t="s">
        <v>139</v>
      </c>
      <c r="AU88" s="6" t="s">
        <v>80</v>
      </c>
    </row>
    <row r="89" spans="1:51" s="6" customFormat="1" ht="13.9" customHeight="1">
      <c r="A89" s="186"/>
      <c r="B89" s="302"/>
      <c r="C89" s="186"/>
      <c r="D89" s="303" t="s">
        <v>151</v>
      </c>
      <c r="E89" s="304"/>
      <c r="F89" s="305" t="s">
        <v>718</v>
      </c>
      <c r="G89" s="186"/>
      <c r="H89" s="306">
        <v>773.755</v>
      </c>
      <c r="I89" s="314"/>
      <c r="J89" s="186"/>
      <c r="K89" s="186"/>
      <c r="L89" s="60"/>
      <c r="M89" s="62"/>
      <c r="T89" s="63"/>
      <c r="AT89" s="61" t="s">
        <v>151</v>
      </c>
      <c r="AU89" s="61" t="s">
        <v>80</v>
      </c>
      <c r="AV89" s="61" t="s">
        <v>80</v>
      </c>
      <c r="AW89" s="61" t="s">
        <v>98</v>
      </c>
      <c r="AX89" s="61" t="s">
        <v>72</v>
      </c>
      <c r="AY89" s="61" t="s">
        <v>130</v>
      </c>
    </row>
    <row r="90" spans="1:65" s="6" customFormat="1" ht="13.9" customHeight="1">
      <c r="A90" s="186"/>
      <c r="B90" s="243"/>
      <c r="C90" s="294" t="s">
        <v>137</v>
      </c>
      <c r="D90" s="294" t="s">
        <v>132</v>
      </c>
      <c r="E90" s="295" t="s">
        <v>192</v>
      </c>
      <c r="F90" s="296" t="s">
        <v>193</v>
      </c>
      <c r="G90" s="297" t="s">
        <v>148</v>
      </c>
      <c r="H90" s="298">
        <v>773.755</v>
      </c>
      <c r="I90" s="313"/>
      <c r="J90" s="299">
        <f>ROUND($I$90*$H$90,2)</f>
        <v>0</v>
      </c>
      <c r="K90" s="296" t="s">
        <v>136</v>
      </c>
      <c r="L90" s="36"/>
      <c r="M90" s="53"/>
      <c r="N90" s="54" t="s">
        <v>43</v>
      </c>
      <c r="Q90" s="55">
        <v>0</v>
      </c>
      <c r="R90" s="55">
        <f>$Q$90*$H$90</f>
        <v>0</v>
      </c>
      <c r="S90" s="55">
        <v>0</v>
      </c>
      <c r="T90" s="56">
        <f>$S$90*$H$90</f>
        <v>0</v>
      </c>
      <c r="AR90" s="37" t="s">
        <v>137</v>
      </c>
      <c r="AT90" s="37" t="s">
        <v>132</v>
      </c>
      <c r="AU90" s="37" t="s">
        <v>80</v>
      </c>
      <c r="AY90" s="6" t="s">
        <v>130</v>
      </c>
      <c r="BE90" s="57">
        <f>IF($N$90="základní",$J$90,0)</f>
        <v>0</v>
      </c>
      <c r="BF90" s="57">
        <f>IF($N$90="snížená",$J$90,0)</f>
        <v>0</v>
      </c>
      <c r="BG90" s="57">
        <f>IF($N$90="zákl. přenesená",$J$90,0)</f>
        <v>0</v>
      </c>
      <c r="BH90" s="57">
        <f>IF($N$90="sníž. přenesená",$J$90,0)</f>
        <v>0</v>
      </c>
      <c r="BI90" s="57">
        <f>IF($N$90="nulová",$J$90,0)</f>
        <v>0</v>
      </c>
      <c r="BJ90" s="37" t="s">
        <v>22</v>
      </c>
      <c r="BK90" s="57">
        <f>ROUND($I$90*$H$90,2)</f>
        <v>0</v>
      </c>
      <c r="BL90" s="37" t="s">
        <v>137</v>
      </c>
      <c r="BM90" s="37" t="s">
        <v>719</v>
      </c>
    </row>
    <row r="91" spans="1:47" s="6" customFormat="1" ht="25.15" customHeight="1">
      <c r="A91" s="186"/>
      <c r="B91" s="243"/>
      <c r="C91" s="186"/>
      <c r="D91" s="300" t="s">
        <v>139</v>
      </c>
      <c r="E91" s="186"/>
      <c r="F91" s="301" t="s">
        <v>195</v>
      </c>
      <c r="G91" s="186"/>
      <c r="H91" s="186"/>
      <c r="I91" s="314"/>
      <c r="J91" s="186"/>
      <c r="K91" s="186"/>
      <c r="L91" s="36"/>
      <c r="M91" s="58"/>
      <c r="T91" s="59"/>
      <c r="AT91" s="6" t="s">
        <v>139</v>
      </c>
      <c r="AU91" s="6" t="s">
        <v>80</v>
      </c>
    </row>
    <row r="92" spans="1:51" s="6" customFormat="1" ht="13.9" customHeight="1">
      <c r="A92" s="186"/>
      <c r="B92" s="302"/>
      <c r="C92" s="186"/>
      <c r="D92" s="303" t="s">
        <v>151</v>
      </c>
      <c r="E92" s="304"/>
      <c r="F92" s="305" t="s">
        <v>720</v>
      </c>
      <c r="G92" s="186"/>
      <c r="H92" s="306">
        <v>773.755</v>
      </c>
      <c r="I92" s="314"/>
      <c r="J92" s="186"/>
      <c r="K92" s="186"/>
      <c r="L92" s="60"/>
      <c r="M92" s="62"/>
      <c r="T92" s="63"/>
      <c r="AT92" s="61" t="s">
        <v>151</v>
      </c>
      <c r="AU92" s="61" t="s">
        <v>80</v>
      </c>
      <c r="AV92" s="61" t="s">
        <v>80</v>
      </c>
      <c r="AW92" s="61" t="s">
        <v>98</v>
      </c>
      <c r="AX92" s="61" t="s">
        <v>72</v>
      </c>
      <c r="AY92" s="61" t="s">
        <v>130</v>
      </c>
    </row>
    <row r="93" spans="1:65" s="6" customFormat="1" ht="13.9" customHeight="1">
      <c r="A93" s="186"/>
      <c r="B93" s="243"/>
      <c r="C93" s="294" t="s">
        <v>158</v>
      </c>
      <c r="D93" s="294" t="s">
        <v>132</v>
      </c>
      <c r="E93" s="295" t="s">
        <v>165</v>
      </c>
      <c r="F93" s="296" t="s">
        <v>166</v>
      </c>
      <c r="G93" s="297" t="s">
        <v>148</v>
      </c>
      <c r="H93" s="298">
        <v>773.755</v>
      </c>
      <c r="I93" s="313"/>
      <c r="J93" s="299">
        <f>ROUND($I$93*$H$93,2)</f>
        <v>0</v>
      </c>
      <c r="K93" s="296" t="s">
        <v>136</v>
      </c>
      <c r="L93" s="36"/>
      <c r="M93" s="53"/>
      <c r="N93" s="54" t="s">
        <v>43</v>
      </c>
      <c r="Q93" s="55">
        <v>0</v>
      </c>
      <c r="R93" s="55">
        <f>$Q$93*$H$93</f>
        <v>0</v>
      </c>
      <c r="S93" s="55">
        <v>0</v>
      </c>
      <c r="T93" s="56">
        <f>$S$93*$H$93</f>
        <v>0</v>
      </c>
      <c r="AR93" s="37" t="s">
        <v>137</v>
      </c>
      <c r="AT93" s="37" t="s">
        <v>132</v>
      </c>
      <c r="AU93" s="37" t="s">
        <v>80</v>
      </c>
      <c r="AY93" s="6" t="s">
        <v>130</v>
      </c>
      <c r="BE93" s="57">
        <f>IF($N$93="základní",$J$93,0)</f>
        <v>0</v>
      </c>
      <c r="BF93" s="57">
        <f>IF($N$93="snížená",$J$93,0)</f>
        <v>0</v>
      </c>
      <c r="BG93" s="57">
        <f>IF($N$93="zákl. přenesená",$J$93,0)</f>
        <v>0</v>
      </c>
      <c r="BH93" s="57">
        <f>IF($N$93="sníž. přenesená",$J$93,0)</f>
        <v>0</v>
      </c>
      <c r="BI93" s="57">
        <f>IF($N$93="nulová",$J$93,0)</f>
        <v>0</v>
      </c>
      <c r="BJ93" s="37" t="s">
        <v>22</v>
      </c>
      <c r="BK93" s="57">
        <f>ROUND($I$93*$H$93,2)</f>
        <v>0</v>
      </c>
      <c r="BL93" s="37" t="s">
        <v>137</v>
      </c>
      <c r="BM93" s="37" t="s">
        <v>721</v>
      </c>
    </row>
    <row r="94" spans="1:47" s="6" customFormat="1" ht="14.45" customHeight="1">
      <c r="A94" s="186"/>
      <c r="B94" s="243"/>
      <c r="C94" s="186"/>
      <c r="D94" s="300" t="s">
        <v>139</v>
      </c>
      <c r="E94" s="186"/>
      <c r="F94" s="301" t="s">
        <v>168</v>
      </c>
      <c r="G94" s="186"/>
      <c r="H94" s="186"/>
      <c r="I94" s="314"/>
      <c r="J94" s="186"/>
      <c r="K94" s="186"/>
      <c r="L94" s="36"/>
      <c r="M94" s="58"/>
      <c r="T94" s="59"/>
      <c r="AT94" s="6" t="s">
        <v>139</v>
      </c>
      <c r="AU94" s="6" t="s">
        <v>80</v>
      </c>
    </row>
    <row r="95" spans="1:51" s="6" customFormat="1" ht="13.9" customHeight="1">
      <c r="A95" s="186"/>
      <c r="B95" s="302"/>
      <c r="C95" s="186"/>
      <c r="D95" s="303" t="s">
        <v>151</v>
      </c>
      <c r="E95" s="304"/>
      <c r="F95" s="305" t="s">
        <v>722</v>
      </c>
      <c r="G95" s="186"/>
      <c r="H95" s="306">
        <v>773.755</v>
      </c>
      <c r="I95" s="314"/>
      <c r="J95" s="186"/>
      <c r="K95" s="186"/>
      <c r="L95" s="60"/>
      <c r="M95" s="62"/>
      <c r="T95" s="63"/>
      <c r="AT95" s="61" t="s">
        <v>151</v>
      </c>
      <c r="AU95" s="61" t="s">
        <v>80</v>
      </c>
      <c r="AV95" s="61" t="s">
        <v>80</v>
      </c>
      <c r="AW95" s="61" t="s">
        <v>98</v>
      </c>
      <c r="AX95" s="61" t="s">
        <v>72</v>
      </c>
      <c r="AY95" s="61" t="s">
        <v>130</v>
      </c>
    </row>
    <row r="96" spans="1:65" s="6" customFormat="1" ht="13.9" customHeight="1">
      <c r="A96" s="186"/>
      <c r="B96" s="243"/>
      <c r="C96" s="294" t="s">
        <v>164</v>
      </c>
      <c r="D96" s="294" t="s">
        <v>132</v>
      </c>
      <c r="E96" s="295" t="s">
        <v>171</v>
      </c>
      <c r="F96" s="296" t="s">
        <v>172</v>
      </c>
      <c r="G96" s="297" t="s">
        <v>148</v>
      </c>
      <c r="H96" s="298">
        <v>825</v>
      </c>
      <c r="I96" s="313"/>
      <c r="J96" s="299">
        <f>ROUND($I$96*$H$96,2)</f>
        <v>0</v>
      </c>
      <c r="K96" s="296" t="s">
        <v>136</v>
      </c>
      <c r="L96" s="36"/>
      <c r="M96" s="53"/>
      <c r="N96" s="54" t="s">
        <v>43</v>
      </c>
      <c r="Q96" s="55">
        <v>0</v>
      </c>
      <c r="R96" s="55">
        <f>$Q$96*$H$96</f>
        <v>0</v>
      </c>
      <c r="S96" s="55">
        <v>0</v>
      </c>
      <c r="T96" s="56">
        <f>$S$96*$H$96</f>
        <v>0</v>
      </c>
      <c r="AR96" s="37" t="s">
        <v>137</v>
      </c>
      <c r="AT96" s="37" t="s">
        <v>132</v>
      </c>
      <c r="AU96" s="37" t="s">
        <v>80</v>
      </c>
      <c r="AY96" s="6" t="s">
        <v>130</v>
      </c>
      <c r="BE96" s="57">
        <f>IF($N$96="základní",$J$96,0)</f>
        <v>0</v>
      </c>
      <c r="BF96" s="57">
        <f>IF($N$96="snížená",$J$96,0)</f>
        <v>0</v>
      </c>
      <c r="BG96" s="57">
        <f>IF($N$96="zákl. přenesená",$J$96,0)</f>
        <v>0</v>
      </c>
      <c r="BH96" s="57">
        <f>IF($N$96="sníž. přenesená",$J$96,0)</f>
        <v>0</v>
      </c>
      <c r="BI96" s="57">
        <f>IF($N$96="nulová",$J$96,0)</f>
        <v>0</v>
      </c>
      <c r="BJ96" s="37" t="s">
        <v>22</v>
      </c>
      <c r="BK96" s="57">
        <f>ROUND($I$96*$H$96,2)</f>
        <v>0</v>
      </c>
      <c r="BL96" s="37" t="s">
        <v>137</v>
      </c>
      <c r="BM96" s="37" t="s">
        <v>723</v>
      </c>
    </row>
    <row r="97" spans="1:47" s="6" customFormat="1" ht="25.15" customHeight="1">
      <c r="A97" s="186"/>
      <c r="B97" s="243"/>
      <c r="C97" s="186"/>
      <c r="D97" s="300" t="s">
        <v>139</v>
      </c>
      <c r="E97" s="186"/>
      <c r="F97" s="301" t="s">
        <v>174</v>
      </c>
      <c r="G97" s="186"/>
      <c r="H97" s="186"/>
      <c r="I97" s="314"/>
      <c r="J97" s="186"/>
      <c r="K97" s="186"/>
      <c r="L97" s="36"/>
      <c r="M97" s="58"/>
      <c r="T97" s="59"/>
      <c r="AT97" s="6" t="s">
        <v>139</v>
      </c>
      <c r="AU97" s="6" t="s">
        <v>80</v>
      </c>
    </row>
    <row r="98" spans="1:51" s="6" customFormat="1" ht="13.9" customHeight="1">
      <c r="A98" s="186"/>
      <c r="B98" s="302"/>
      <c r="C98" s="186"/>
      <c r="D98" s="303" t="s">
        <v>151</v>
      </c>
      <c r="E98" s="304"/>
      <c r="F98" s="305" t="s">
        <v>724</v>
      </c>
      <c r="G98" s="186"/>
      <c r="H98" s="306">
        <v>825</v>
      </c>
      <c r="I98" s="314"/>
      <c r="J98" s="186"/>
      <c r="K98" s="186"/>
      <c r="L98" s="60"/>
      <c r="M98" s="62"/>
      <c r="T98" s="63"/>
      <c r="AT98" s="61" t="s">
        <v>151</v>
      </c>
      <c r="AU98" s="61" t="s">
        <v>80</v>
      </c>
      <c r="AV98" s="61" t="s">
        <v>80</v>
      </c>
      <c r="AW98" s="61" t="s">
        <v>98</v>
      </c>
      <c r="AX98" s="61" t="s">
        <v>72</v>
      </c>
      <c r="AY98" s="61" t="s">
        <v>130</v>
      </c>
    </row>
    <row r="99" spans="1:65" s="6" customFormat="1" ht="13.9" customHeight="1">
      <c r="A99" s="186"/>
      <c r="B99" s="243"/>
      <c r="C99" s="294" t="s">
        <v>170</v>
      </c>
      <c r="D99" s="294" t="s">
        <v>132</v>
      </c>
      <c r="E99" s="295" t="s">
        <v>182</v>
      </c>
      <c r="F99" s="296" t="s">
        <v>183</v>
      </c>
      <c r="G99" s="297" t="s">
        <v>148</v>
      </c>
      <c r="H99" s="298">
        <v>5.94</v>
      </c>
      <c r="I99" s="313"/>
      <c r="J99" s="299">
        <f>ROUND($I$99*$H$99,2)</f>
        <v>0</v>
      </c>
      <c r="K99" s="296" t="s">
        <v>136</v>
      </c>
      <c r="L99" s="36"/>
      <c r="M99" s="53"/>
      <c r="N99" s="54" t="s">
        <v>43</v>
      </c>
      <c r="Q99" s="55">
        <v>0</v>
      </c>
      <c r="R99" s="55">
        <f>$Q$99*$H$99</f>
        <v>0</v>
      </c>
      <c r="S99" s="55">
        <v>0</v>
      </c>
      <c r="T99" s="56">
        <f>$S$99*$H$99</f>
        <v>0</v>
      </c>
      <c r="AR99" s="37" t="s">
        <v>137</v>
      </c>
      <c r="AT99" s="37" t="s">
        <v>132</v>
      </c>
      <c r="AU99" s="37" t="s">
        <v>80</v>
      </c>
      <c r="AY99" s="6" t="s">
        <v>130</v>
      </c>
      <c r="BE99" s="57">
        <f>IF($N$99="základní",$J$99,0)</f>
        <v>0</v>
      </c>
      <c r="BF99" s="57">
        <f>IF($N$99="snížená",$J$99,0)</f>
        <v>0</v>
      </c>
      <c r="BG99" s="57">
        <f>IF($N$99="zákl. přenesená",$J$99,0)</f>
        <v>0</v>
      </c>
      <c r="BH99" s="57">
        <f>IF($N$99="sníž. přenesená",$J$99,0)</f>
        <v>0</v>
      </c>
      <c r="BI99" s="57">
        <f>IF($N$99="nulová",$J$99,0)</f>
        <v>0</v>
      </c>
      <c r="BJ99" s="37" t="s">
        <v>22</v>
      </c>
      <c r="BK99" s="57">
        <f>ROUND($I$99*$H$99,2)</f>
        <v>0</v>
      </c>
      <c r="BL99" s="37" t="s">
        <v>137</v>
      </c>
      <c r="BM99" s="37" t="s">
        <v>725</v>
      </c>
    </row>
    <row r="100" spans="1:47" s="6" customFormat="1" ht="25.15" customHeight="1">
      <c r="A100" s="186"/>
      <c r="B100" s="243"/>
      <c r="C100" s="186"/>
      <c r="D100" s="300" t="s">
        <v>139</v>
      </c>
      <c r="E100" s="186"/>
      <c r="F100" s="301" t="s">
        <v>185</v>
      </c>
      <c r="G100" s="186"/>
      <c r="H100" s="186"/>
      <c r="I100" s="314"/>
      <c r="J100" s="186"/>
      <c r="K100" s="186"/>
      <c r="L100" s="36"/>
      <c r="M100" s="58"/>
      <c r="T100" s="59"/>
      <c r="AT100" s="6" t="s">
        <v>139</v>
      </c>
      <c r="AU100" s="6" t="s">
        <v>80</v>
      </c>
    </row>
    <row r="101" spans="1:51" s="6" customFormat="1" ht="13.9" customHeight="1">
      <c r="A101" s="186"/>
      <c r="B101" s="302"/>
      <c r="C101" s="186"/>
      <c r="D101" s="303" t="s">
        <v>151</v>
      </c>
      <c r="E101" s="304"/>
      <c r="F101" s="305" t="s">
        <v>726</v>
      </c>
      <c r="G101" s="186"/>
      <c r="H101" s="306">
        <v>5.94</v>
      </c>
      <c r="I101" s="314"/>
      <c r="J101" s="186"/>
      <c r="K101" s="186"/>
      <c r="L101" s="60"/>
      <c r="M101" s="62"/>
      <c r="T101" s="63"/>
      <c r="AT101" s="61" t="s">
        <v>151</v>
      </c>
      <c r="AU101" s="61" t="s">
        <v>80</v>
      </c>
      <c r="AV101" s="61" t="s">
        <v>80</v>
      </c>
      <c r="AW101" s="61" t="s">
        <v>98</v>
      </c>
      <c r="AX101" s="61" t="s">
        <v>72</v>
      </c>
      <c r="AY101" s="61" t="s">
        <v>130</v>
      </c>
    </row>
    <row r="102" spans="1:65" s="6" customFormat="1" ht="13.9" customHeight="1">
      <c r="A102" s="186"/>
      <c r="B102" s="243"/>
      <c r="C102" s="294" t="s">
        <v>181</v>
      </c>
      <c r="D102" s="294" t="s">
        <v>132</v>
      </c>
      <c r="E102" s="295" t="s">
        <v>192</v>
      </c>
      <c r="F102" s="296" t="s">
        <v>193</v>
      </c>
      <c r="G102" s="297" t="s">
        <v>148</v>
      </c>
      <c r="H102" s="298">
        <v>1661.88</v>
      </c>
      <c r="I102" s="313"/>
      <c r="J102" s="299">
        <f>ROUND($I$102*$H$102,2)</f>
        <v>0</v>
      </c>
      <c r="K102" s="296" t="s">
        <v>136</v>
      </c>
      <c r="L102" s="36"/>
      <c r="M102" s="53"/>
      <c r="N102" s="54" t="s">
        <v>43</v>
      </c>
      <c r="Q102" s="55">
        <v>0</v>
      </c>
      <c r="R102" s="55">
        <f>$Q$102*$H$102</f>
        <v>0</v>
      </c>
      <c r="S102" s="55">
        <v>0</v>
      </c>
      <c r="T102" s="56">
        <f>$S$102*$H$102</f>
        <v>0</v>
      </c>
      <c r="AR102" s="37" t="s">
        <v>137</v>
      </c>
      <c r="AT102" s="37" t="s">
        <v>132</v>
      </c>
      <c r="AU102" s="37" t="s">
        <v>80</v>
      </c>
      <c r="AY102" s="6" t="s">
        <v>130</v>
      </c>
      <c r="BE102" s="57">
        <f>IF($N$102="základní",$J$102,0)</f>
        <v>0</v>
      </c>
      <c r="BF102" s="57">
        <f>IF($N$102="snížená",$J$102,0)</f>
        <v>0</v>
      </c>
      <c r="BG102" s="57">
        <f>IF($N$102="zákl. přenesená",$J$102,0)</f>
        <v>0</v>
      </c>
      <c r="BH102" s="57">
        <f>IF($N$102="sníž. přenesená",$J$102,0)</f>
        <v>0</v>
      </c>
      <c r="BI102" s="57">
        <f>IF($N$102="nulová",$J$102,0)</f>
        <v>0</v>
      </c>
      <c r="BJ102" s="37" t="s">
        <v>22</v>
      </c>
      <c r="BK102" s="57">
        <f>ROUND($I$102*$H$102,2)</f>
        <v>0</v>
      </c>
      <c r="BL102" s="37" t="s">
        <v>137</v>
      </c>
      <c r="BM102" s="37" t="s">
        <v>727</v>
      </c>
    </row>
    <row r="103" spans="1:47" s="6" customFormat="1" ht="25.15" customHeight="1">
      <c r="A103" s="186"/>
      <c r="B103" s="243"/>
      <c r="C103" s="186"/>
      <c r="D103" s="300" t="s">
        <v>139</v>
      </c>
      <c r="E103" s="186"/>
      <c r="F103" s="301" t="s">
        <v>195</v>
      </c>
      <c r="G103" s="186"/>
      <c r="H103" s="186"/>
      <c r="I103" s="314"/>
      <c r="J103" s="186"/>
      <c r="K103" s="186"/>
      <c r="L103" s="36"/>
      <c r="M103" s="58"/>
      <c r="T103" s="59"/>
      <c r="AT103" s="6" t="s">
        <v>139</v>
      </c>
      <c r="AU103" s="6" t="s">
        <v>80</v>
      </c>
    </row>
    <row r="104" spans="1:51" s="6" customFormat="1" ht="13.9" customHeight="1">
      <c r="A104" s="186"/>
      <c r="B104" s="302"/>
      <c r="C104" s="186"/>
      <c r="D104" s="303" t="s">
        <v>151</v>
      </c>
      <c r="E104" s="304"/>
      <c r="F104" s="305" t="s">
        <v>728</v>
      </c>
      <c r="G104" s="186"/>
      <c r="H104" s="306">
        <v>1661.88</v>
      </c>
      <c r="I104" s="314"/>
      <c r="J104" s="186"/>
      <c r="K104" s="186"/>
      <c r="L104" s="60"/>
      <c r="M104" s="62"/>
      <c r="T104" s="63"/>
      <c r="AT104" s="61" t="s">
        <v>151</v>
      </c>
      <c r="AU104" s="61" t="s">
        <v>80</v>
      </c>
      <c r="AV104" s="61" t="s">
        <v>80</v>
      </c>
      <c r="AW104" s="61" t="s">
        <v>98</v>
      </c>
      <c r="AX104" s="61" t="s">
        <v>72</v>
      </c>
      <c r="AY104" s="61" t="s">
        <v>130</v>
      </c>
    </row>
    <row r="105" spans="1:65" s="6" customFormat="1" ht="13.9" customHeight="1">
      <c r="A105" s="186"/>
      <c r="B105" s="243"/>
      <c r="C105" s="294" t="s">
        <v>191</v>
      </c>
      <c r="D105" s="294" t="s">
        <v>132</v>
      </c>
      <c r="E105" s="295" t="s">
        <v>165</v>
      </c>
      <c r="F105" s="296" t="s">
        <v>166</v>
      </c>
      <c r="G105" s="297" t="s">
        <v>148</v>
      </c>
      <c r="H105" s="298">
        <v>830.94</v>
      </c>
      <c r="I105" s="313"/>
      <c r="J105" s="299">
        <f>ROUND($I$105*$H$105,2)</f>
        <v>0</v>
      </c>
      <c r="K105" s="296" t="s">
        <v>136</v>
      </c>
      <c r="L105" s="36"/>
      <c r="M105" s="53"/>
      <c r="N105" s="54" t="s">
        <v>43</v>
      </c>
      <c r="Q105" s="55">
        <v>0</v>
      </c>
      <c r="R105" s="55">
        <f>$Q$105*$H$105</f>
        <v>0</v>
      </c>
      <c r="S105" s="55">
        <v>0</v>
      </c>
      <c r="T105" s="56">
        <f>$S$105*$H$105</f>
        <v>0</v>
      </c>
      <c r="AR105" s="37" t="s">
        <v>137</v>
      </c>
      <c r="AT105" s="37" t="s">
        <v>132</v>
      </c>
      <c r="AU105" s="37" t="s">
        <v>80</v>
      </c>
      <c r="AY105" s="6" t="s">
        <v>130</v>
      </c>
      <c r="BE105" s="57">
        <f>IF($N$105="základní",$J$105,0)</f>
        <v>0</v>
      </c>
      <c r="BF105" s="57">
        <f>IF($N$105="snížená",$J$105,0)</f>
        <v>0</v>
      </c>
      <c r="BG105" s="57">
        <f>IF($N$105="zákl. přenesená",$J$105,0)</f>
        <v>0</v>
      </c>
      <c r="BH105" s="57">
        <f>IF($N$105="sníž. přenesená",$J$105,0)</f>
        <v>0</v>
      </c>
      <c r="BI105" s="57">
        <f>IF($N$105="nulová",$J$105,0)</f>
        <v>0</v>
      </c>
      <c r="BJ105" s="37" t="s">
        <v>22</v>
      </c>
      <c r="BK105" s="57">
        <f>ROUND($I$105*$H$105,2)</f>
        <v>0</v>
      </c>
      <c r="BL105" s="37" t="s">
        <v>137</v>
      </c>
      <c r="BM105" s="37" t="s">
        <v>729</v>
      </c>
    </row>
    <row r="106" spans="1:47" s="6" customFormat="1" ht="14.45" customHeight="1">
      <c r="A106" s="186"/>
      <c r="B106" s="243"/>
      <c r="C106" s="186"/>
      <c r="D106" s="300" t="s">
        <v>139</v>
      </c>
      <c r="E106" s="186"/>
      <c r="F106" s="301" t="s">
        <v>168</v>
      </c>
      <c r="G106" s="186"/>
      <c r="H106" s="186"/>
      <c r="I106" s="314"/>
      <c r="J106" s="186"/>
      <c r="K106" s="186"/>
      <c r="L106" s="36"/>
      <c r="M106" s="58"/>
      <c r="T106" s="59"/>
      <c r="AT106" s="6" t="s">
        <v>139</v>
      </c>
      <c r="AU106" s="6" t="s">
        <v>80</v>
      </c>
    </row>
    <row r="107" spans="1:51" s="6" customFormat="1" ht="13.9" customHeight="1">
      <c r="A107" s="186"/>
      <c r="B107" s="302"/>
      <c r="C107" s="186"/>
      <c r="D107" s="303" t="s">
        <v>151</v>
      </c>
      <c r="E107" s="304"/>
      <c r="F107" s="305" t="s">
        <v>730</v>
      </c>
      <c r="G107" s="186"/>
      <c r="H107" s="306">
        <v>830.94</v>
      </c>
      <c r="I107" s="314"/>
      <c r="J107" s="186"/>
      <c r="K107" s="186"/>
      <c r="L107" s="60"/>
      <c r="M107" s="62"/>
      <c r="T107" s="63"/>
      <c r="AT107" s="61" t="s">
        <v>151</v>
      </c>
      <c r="AU107" s="61" t="s">
        <v>80</v>
      </c>
      <c r="AV107" s="61" t="s">
        <v>80</v>
      </c>
      <c r="AW107" s="61" t="s">
        <v>98</v>
      </c>
      <c r="AX107" s="61" t="s">
        <v>72</v>
      </c>
      <c r="AY107" s="61" t="s">
        <v>130</v>
      </c>
    </row>
    <row r="108" spans="1:65" s="6" customFormat="1" ht="13.9" customHeight="1">
      <c r="A108" s="186"/>
      <c r="B108" s="243"/>
      <c r="C108" s="294" t="s">
        <v>26</v>
      </c>
      <c r="D108" s="294" t="s">
        <v>132</v>
      </c>
      <c r="E108" s="295" t="s">
        <v>731</v>
      </c>
      <c r="F108" s="296" t="s">
        <v>732</v>
      </c>
      <c r="G108" s="297" t="s">
        <v>224</v>
      </c>
      <c r="H108" s="298">
        <v>1650</v>
      </c>
      <c r="I108" s="313"/>
      <c r="J108" s="299">
        <f>ROUND($I$108*$H$108,2)</f>
        <v>0</v>
      </c>
      <c r="K108" s="296" t="s">
        <v>136</v>
      </c>
      <c r="L108" s="36"/>
      <c r="M108" s="53"/>
      <c r="N108" s="54" t="s">
        <v>43</v>
      </c>
      <c r="Q108" s="55">
        <v>0</v>
      </c>
      <c r="R108" s="55">
        <f>$Q$108*$H$108</f>
        <v>0</v>
      </c>
      <c r="S108" s="55">
        <v>0</v>
      </c>
      <c r="T108" s="56">
        <f>$S$108*$H$108</f>
        <v>0</v>
      </c>
      <c r="AR108" s="37" t="s">
        <v>137</v>
      </c>
      <c r="AT108" s="37" t="s">
        <v>132</v>
      </c>
      <c r="AU108" s="37" t="s">
        <v>80</v>
      </c>
      <c r="AY108" s="6" t="s">
        <v>130</v>
      </c>
      <c r="BE108" s="57">
        <f>IF($N$108="základní",$J$108,0)</f>
        <v>0</v>
      </c>
      <c r="BF108" s="57">
        <f>IF($N$108="snížená",$J$108,0)</f>
        <v>0</v>
      </c>
      <c r="BG108" s="57">
        <f>IF($N$108="zákl. přenesená",$J$108,0)</f>
        <v>0</v>
      </c>
      <c r="BH108" s="57">
        <f>IF($N$108="sníž. přenesená",$J$108,0)</f>
        <v>0</v>
      </c>
      <c r="BI108" s="57">
        <f>IF($N$108="nulová",$J$108,0)</f>
        <v>0</v>
      </c>
      <c r="BJ108" s="37" t="s">
        <v>22</v>
      </c>
      <c r="BK108" s="57">
        <f>ROUND($I$108*$H$108,2)</f>
        <v>0</v>
      </c>
      <c r="BL108" s="37" t="s">
        <v>137</v>
      </c>
      <c r="BM108" s="37" t="s">
        <v>733</v>
      </c>
    </row>
    <row r="109" spans="1:47" s="6" customFormat="1" ht="25.15" customHeight="1">
      <c r="A109" s="186"/>
      <c r="B109" s="243"/>
      <c r="C109" s="186"/>
      <c r="D109" s="300" t="s">
        <v>139</v>
      </c>
      <c r="E109" s="186"/>
      <c r="F109" s="301" t="s">
        <v>734</v>
      </c>
      <c r="G109" s="186"/>
      <c r="H109" s="186"/>
      <c r="I109" s="314"/>
      <c r="J109" s="186"/>
      <c r="K109" s="186"/>
      <c r="L109" s="36"/>
      <c r="M109" s="58"/>
      <c r="T109" s="59"/>
      <c r="AT109" s="6" t="s">
        <v>139</v>
      </c>
      <c r="AU109" s="6" t="s">
        <v>80</v>
      </c>
    </row>
    <row r="110" spans="1:51" s="6" customFormat="1" ht="13.9" customHeight="1">
      <c r="A110" s="186"/>
      <c r="B110" s="302"/>
      <c r="C110" s="186"/>
      <c r="D110" s="303" t="s">
        <v>151</v>
      </c>
      <c r="E110" s="304"/>
      <c r="F110" s="305" t="s">
        <v>735</v>
      </c>
      <c r="G110" s="186"/>
      <c r="H110" s="306">
        <v>1650</v>
      </c>
      <c r="I110" s="314"/>
      <c r="J110" s="186"/>
      <c r="K110" s="186"/>
      <c r="L110" s="60"/>
      <c r="M110" s="62"/>
      <c r="T110" s="63"/>
      <c r="AT110" s="61" t="s">
        <v>151</v>
      </c>
      <c r="AU110" s="61" t="s">
        <v>80</v>
      </c>
      <c r="AV110" s="61" t="s">
        <v>80</v>
      </c>
      <c r="AW110" s="61" t="s">
        <v>98</v>
      </c>
      <c r="AX110" s="61" t="s">
        <v>72</v>
      </c>
      <c r="AY110" s="61" t="s">
        <v>130</v>
      </c>
    </row>
    <row r="111" spans="1:65" s="6" customFormat="1" ht="13.9" customHeight="1">
      <c r="A111" s="186"/>
      <c r="B111" s="243"/>
      <c r="C111" s="294" t="s">
        <v>202</v>
      </c>
      <c r="D111" s="294" t="s">
        <v>132</v>
      </c>
      <c r="E111" s="295" t="s">
        <v>241</v>
      </c>
      <c r="F111" s="296" t="s">
        <v>242</v>
      </c>
      <c r="G111" s="297" t="s">
        <v>224</v>
      </c>
      <c r="H111" s="298">
        <v>1100</v>
      </c>
      <c r="I111" s="313"/>
      <c r="J111" s="299">
        <f>ROUND($I$111*$H$111,2)</f>
        <v>0</v>
      </c>
      <c r="K111" s="296" t="s">
        <v>136</v>
      </c>
      <c r="L111" s="36"/>
      <c r="M111" s="53"/>
      <c r="N111" s="54" t="s">
        <v>43</v>
      </c>
      <c r="Q111" s="55">
        <v>0</v>
      </c>
      <c r="R111" s="55">
        <f>$Q$111*$H$111</f>
        <v>0</v>
      </c>
      <c r="S111" s="55">
        <v>0</v>
      </c>
      <c r="T111" s="56">
        <f>$S$111*$H$111</f>
        <v>0</v>
      </c>
      <c r="AR111" s="37" t="s">
        <v>137</v>
      </c>
      <c r="AT111" s="37" t="s">
        <v>132</v>
      </c>
      <c r="AU111" s="37" t="s">
        <v>80</v>
      </c>
      <c r="AY111" s="6" t="s">
        <v>130</v>
      </c>
      <c r="BE111" s="57">
        <f>IF($N$111="základní",$J$111,0)</f>
        <v>0</v>
      </c>
      <c r="BF111" s="57">
        <f>IF($N$111="snížená",$J$111,0)</f>
        <v>0</v>
      </c>
      <c r="BG111" s="57">
        <f>IF($N$111="zákl. přenesená",$J$111,0)</f>
        <v>0</v>
      </c>
      <c r="BH111" s="57">
        <f>IF($N$111="sníž. přenesená",$J$111,0)</f>
        <v>0</v>
      </c>
      <c r="BI111" s="57">
        <f>IF($N$111="nulová",$J$111,0)</f>
        <v>0</v>
      </c>
      <c r="BJ111" s="37" t="s">
        <v>22</v>
      </c>
      <c r="BK111" s="57">
        <f>ROUND($I$111*$H$111,2)</f>
        <v>0</v>
      </c>
      <c r="BL111" s="37" t="s">
        <v>137</v>
      </c>
      <c r="BM111" s="37" t="s">
        <v>736</v>
      </c>
    </row>
    <row r="112" spans="1:47" s="6" customFormat="1" ht="25.15" customHeight="1">
      <c r="A112" s="186"/>
      <c r="B112" s="243"/>
      <c r="C112" s="186"/>
      <c r="D112" s="300" t="s">
        <v>139</v>
      </c>
      <c r="E112" s="186"/>
      <c r="F112" s="301" t="s">
        <v>244</v>
      </c>
      <c r="G112" s="186"/>
      <c r="H112" s="186"/>
      <c r="I112" s="314"/>
      <c r="J112" s="186"/>
      <c r="K112" s="186"/>
      <c r="L112" s="36"/>
      <c r="M112" s="58"/>
      <c r="T112" s="59"/>
      <c r="AT112" s="6" t="s">
        <v>139</v>
      </c>
      <c r="AU112" s="6" t="s">
        <v>80</v>
      </c>
    </row>
    <row r="113" spans="1:65" s="6" customFormat="1" ht="13.9" customHeight="1">
      <c r="A113" s="186"/>
      <c r="B113" s="243"/>
      <c r="C113" s="294" t="s">
        <v>208</v>
      </c>
      <c r="D113" s="294" t="s">
        <v>132</v>
      </c>
      <c r="E113" s="295" t="s">
        <v>247</v>
      </c>
      <c r="F113" s="296" t="s">
        <v>248</v>
      </c>
      <c r="G113" s="297" t="s">
        <v>224</v>
      </c>
      <c r="H113" s="298">
        <v>1100</v>
      </c>
      <c r="I113" s="313"/>
      <c r="J113" s="299">
        <f>ROUND($I$113*$H$113,2)</f>
        <v>0</v>
      </c>
      <c r="K113" s="296" t="s">
        <v>136</v>
      </c>
      <c r="L113" s="36"/>
      <c r="M113" s="53"/>
      <c r="N113" s="54" t="s">
        <v>43</v>
      </c>
      <c r="Q113" s="55">
        <v>0</v>
      </c>
      <c r="R113" s="55">
        <f>$Q$113*$H$113</f>
        <v>0</v>
      </c>
      <c r="S113" s="55">
        <v>0</v>
      </c>
      <c r="T113" s="56">
        <f>$S$113*$H$113</f>
        <v>0</v>
      </c>
      <c r="AR113" s="37" t="s">
        <v>137</v>
      </c>
      <c r="AT113" s="37" t="s">
        <v>132</v>
      </c>
      <c r="AU113" s="37" t="s">
        <v>80</v>
      </c>
      <c r="AY113" s="6" t="s">
        <v>130</v>
      </c>
      <c r="BE113" s="57">
        <f>IF($N$113="základní",$J$113,0)</f>
        <v>0</v>
      </c>
      <c r="BF113" s="57">
        <f>IF($N$113="snížená",$J$113,0)</f>
        <v>0</v>
      </c>
      <c r="BG113" s="57">
        <f>IF($N$113="zákl. přenesená",$J$113,0)</f>
        <v>0</v>
      </c>
      <c r="BH113" s="57">
        <f>IF($N$113="sníž. přenesená",$J$113,0)</f>
        <v>0</v>
      </c>
      <c r="BI113" s="57">
        <f>IF($N$113="nulová",$J$113,0)</f>
        <v>0</v>
      </c>
      <c r="BJ113" s="37" t="s">
        <v>22</v>
      </c>
      <c r="BK113" s="57">
        <f>ROUND($I$113*$H$113,2)</f>
        <v>0</v>
      </c>
      <c r="BL113" s="37" t="s">
        <v>137</v>
      </c>
      <c r="BM113" s="37" t="s">
        <v>737</v>
      </c>
    </row>
    <row r="114" spans="1:47" s="6" customFormat="1" ht="14.45" customHeight="1">
      <c r="A114" s="186"/>
      <c r="B114" s="243"/>
      <c r="C114" s="186"/>
      <c r="D114" s="300" t="s">
        <v>139</v>
      </c>
      <c r="E114" s="186"/>
      <c r="F114" s="301" t="s">
        <v>250</v>
      </c>
      <c r="G114" s="186"/>
      <c r="H114" s="186"/>
      <c r="I114" s="314"/>
      <c r="J114" s="186"/>
      <c r="K114" s="186"/>
      <c r="L114" s="36"/>
      <c r="M114" s="58"/>
      <c r="T114" s="59"/>
      <c r="AT114" s="6" t="s">
        <v>139</v>
      </c>
      <c r="AU114" s="6" t="s">
        <v>80</v>
      </c>
    </row>
    <row r="115" spans="1:65" s="6" customFormat="1" ht="13.9" customHeight="1">
      <c r="A115" s="186"/>
      <c r="B115" s="243"/>
      <c r="C115" s="307" t="s">
        <v>213</v>
      </c>
      <c r="D115" s="307" t="s">
        <v>252</v>
      </c>
      <c r="E115" s="308" t="s">
        <v>253</v>
      </c>
      <c r="F115" s="309" t="s">
        <v>254</v>
      </c>
      <c r="G115" s="310" t="s">
        <v>255</v>
      </c>
      <c r="H115" s="311">
        <v>16.5</v>
      </c>
      <c r="I115" s="315"/>
      <c r="J115" s="312">
        <f>ROUND($I$115*$H$115,2)</f>
        <v>0</v>
      </c>
      <c r="K115" s="309" t="s">
        <v>136</v>
      </c>
      <c r="L115" s="64"/>
      <c r="M115" s="65"/>
      <c r="N115" s="66" t="s">
        <v>43</v>
      </c>
      <c r="Q115" s="55">
        <v>0.001</v>
      </c>
      <c r="R115" s="55">
        <f>$Q$115*$H$115</f>
        <v>0.0165</v>
      </c>
      <c r="S115" s="55">
        <v>0</v>
      </c>
      <c r="T115" s="56">
        <f>$S$115*$H$115</f>
        <v>0</v>
      </c>
      <c r="AR115" s="37" t="s">
        <v>181</v>
      </c>
      <c r="AT115" s="37" t="s">
        <v>252</v>
      </c>
      <c r="AU115" s="37" t="s">
        <v>80</v>
      </c>
      <c r="AY115" s="6" t="s">
        <v>130</v>
      </c>
      <c r="BE115" s="57">
        <f>IF($N$115="základní",$J$115,0)</f>
        <v>0</v>
      </c>
      <c r="BF115" s="57">
        <f>IF($N$115="snížená",$J$115,0)</f>
        <v>0</v>
      </c>
      <c r="BG115" s="57">
        <f>IF($N$115="zákl. přenesená",$J$115,0)</f>
        <v>0</v>
      </c>
      <c r="BH115" s="57">
        <f>IF($N$115="sníž. přenesená",$J$115,0)</f>
        <v>0</v>
      </c>
      <c r="BI115" s="57">
        <f>IF($N$115="nulová",$J$115,0)</f>
        <v>0</v>
      </c>
      <c r="BJ115" s="37" t="s">
        <v>22</v>
      </c>
      <c r="BK115" s="57">
        <f>ROUND($I$115*$H$115,2)</f>
        <v>0</v>
      </c>
      <c r="BL115" s="37" t="s">
        <v>137</v>
      </c>
      <c r="BM115" s="37" t="s">
        <v>738</v>
      </c>
    </row>
    <row r="116" spans="1:47" s="6" customFormat="1" ht="14.45" customHeight="1">
      <c r="A116" s="186"/>
      <c r="B116" s="243"/>
      <c r="C116" s="186"/>
      <c r="D116" s="300" t="s">
        <v>139</v>
      </c>
      <c r="E116" s="186"/>
      <c r="F116" s="301" t="s">
        <v>257</v>
      </c>
      <c r="G116" s="186"/>
      <c r="H116" s="186"/>
      <c r="I116" s="314"/>
      <c r="J116" s="186"/>
      <c r="K116" s="186"/>
      <c r="L116" s="36"/>
      <c r="M116" s="58"/>
      <c r="T116" s="59"/>
      <c r="AT116" s="6" t="s">
        <v>139</v>
      </c>
      <c r="AU116" s="6" t="s">
        <v>80</v>
      </c>
    </row>
    <row r="117" spans="1:51" s="6" customFormat="1" ht="13.9" customHeight="1">
      <c r="A117" s="186"/>
      <c r="B117" s="302"/>
      <c r="C117" s="186"/>
      <c r="D117" s="303" t="s">
        <v>151</v>
      </c>
      <c r="E117" s="186"/>
      <c r="F117" s="305" t="s">
        <v>739</v>
      </c>
      <c r="G117" s="186"/>
      <c r="H117" s="306">
        <v>16.5</v>
      </c>
      <c r="I117" s="314"/>
      <c r="J117" s="186"/>
      <c r="K117" s="186"/>
      <c r="L117" s="60"/>
      <c r="M117" s="67"/>
      <c r="N117" s="68"/>
      <c r="O117" s="68"/>
      <c r="P117" s="68"/>
      <c r="Q117" s="68"/>
      <c r="R117" s="68"/>
      <c r="S117" s="68"/>
      <c r="T117" s="69"/>
      <c r="AT117" s="61" t="s">
        <v>151</v>
      </c>
      <c r="AU117" s="61" t="s">
        <v>80</v>
      </c>
      <c r="AV117" s="61" t="s">
        <v>80</v>
      </c>
      <c r="AW117" s="61" t="s">
        <v>72</v>
      </c>
      <c r="AX117" s="61" t="s">
        <v>22</v>
      </c>
      <c r="AY117" s="61" t="s">
        <v>130</v>
      </c>
    </row>
    <row r="118" spans="1:12" s="6" customFormat="1" ht="7.9" customHeight="1">
      <c r="A118" s="186"/>
      <c r="B118" s="262"/>
      <c r="C118" s="263"/>
      <c r="D118" s="263"/>
      <c r="E118" s="263"/>
      <c r="F118" s="263"/>
      <c r="G118" s="263"/>
      <c r="H118" s="263"/>
      <c r="I118" s="317"/>
      <c r="J118" s="263"/>
      <c r="K118" s="263"/>
      <c r="L118" s="36"/>
    </row>
    <row r="319" s="2" customFormat="1" ht="12.6" customHeight="1"/>
  </sheetData>
  <sheetProtection password="A6CF" sheet="1" objects="1" scenarios="1" selectLockedCells="1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78"/>
      <c r="C2" s="79"/>
      <c r="D2" s="79"/>
      <c r="E2" s="79"/>
      <c r="F2" s="79"/>
      <c r="G2" s="79"/>
      <c r="H2" s="79"/>
      <c r="I2" s="79"/>
      <c r="J2" s="79"/>
      <c r="K2" s="80"/>
    </row>
    <row r="3" spans="2:11" s="83" customFormat="1" ht="45" customHeight="1">
      <c r="B3" s="81"/>
      <c r="C3" s="162" t="s">
        <v>747</v>
      </c>
      <c r="D3" s="162"/>
      <c r="E3" s="162"/>
      <c r="F3" s="162"/>
      <c r="G3" s="162"/>
      <c r="H3" s="162"/>
      <c r="I3" s="162"/>
      <c r="J3" s="162"/>
      <c r="K3" s="82"/>
    </row>
    <row r="4" spans="2:11" ht="25.5" customHeight="1">
      <c r="B4" s="84"/>
      <c r="C4" s="163" t="s">
        <v>748</v>
      </c>
      <c r="D4" s="163"/>
      <c r="E4" s="163"/>
      <c r="F4" s="163"/>
      <c r="G4" s="163"/>
      <c r="H4" s="163"/>
      <c r="I4" s="163"/>
      <c r="J4" s="163"/>
      <c r="K4" s="85"/>
    </row>
    <row r="5" spans="2:11" ht="5.25" customHeight="1">
      <c r="B5" s="84"/>
      <c r="C5" s="86"/>
      <c r="D5" s="86"/>
      <c r="E5" s="86"/>
      <c r="F5" s="86"/>
      <c r="G5" s="86"/>
      <c r="H5" s="86"/>
      <c r="I5" s="86"/>
      <c r="J5" s="86"/>
      <c r="K5" s="85"/>
    </row>
    <row r="6" spans="2:11" ht="15" customHeight="1">
      <c r="B6" s="84"/>
      <c r="C6" s="164" t="s">
        <v>749</v>
      </c>
      <c r="D6" s="164"/>
      <c r="E6" s="164"/>
      <c r="F6" s="164"/>
      <c r="G6" s="164"/>
      <c r="H6" s="164"/>
      <c r="I6" s="164"/>
      <c r="J6" s="164"/>
      <c r="K6" s="85"/>
    </row>
    <row r="7" spans="2:11" ht="15" customHeight="1">
      <c r="B7" s="88"/>
      <c r="C7" s="164" t="s">
        <v>750</v>
      </c>
      <c r="D7" s="164"/>
      <c r="E7" s="164"/>
      <c r="F7" s="164"/>
      <c r="G7" s="164"/>
      <c r="H7" s="164"/>
      <c r="I7" s="164"/>
      <c r="J7" s="164"/>
      <c r="K7" s="85"/>
    </row>
    <row r="8" spans="2:11" ht="12.75" customHeight="1">
      <c r="B8" s="88"/>
      <c r="C8" s="87"/>
      <c r="D8" s="87"/>
      <c r="E8" s="87"/>
      <c r="F8" s="87"/>
      <c r="G8" s="87"/>
      <c r="H8" s="87"/>
      <c r="I8" s="87"/>
      <c r="J8" s="87"/>
      <c r="K8" s="85"/>
    </row>
    <row r="9" spans="2:11" ht="15" customHeight="1">
      <c r="B9" s="88"/>
      <c r="C9" s="164" t="s">
        <v>751</v>
      </c>
      <c r="D9" s="164"/>
      <c r="E9" s="164"/>
      <c r="F9" s="164"/>
      <c r="G9" s="164"/>
      <c r="H9" s="164"/>
      <c r="I9" s="164"/>
      <c r="J9" s="164"/>
      <c r="K9" s="85"/>
    </row>
    <row r="10" spans="2:11" ht="15" customHeight="1">
      <c r="B10" s="88"/>
      <c r="C10" s="87"/>
      <c r="D10" s="164" t="s">
        <v>752</v>
      </c>
      <c r="E10" s="164"/>
      <c r="F10" s="164"/>
      <c r="G10" s="164"/>
      <c r="H10" s="164"/>
      <c r="I10" s="164"/>
      <c r="J10" s="164"/>
      <c r="K10" s="85"/>
    </row>
    <row r="11" spans="2:11" ht="15" customHeight="1">
      <c r="B11" s="88"/>
      <c r="C11" s="89"/>
      <c r="D11" s="164" t="s">
        <v>753</v>
      </c>
      <c r="E11" s="164"/>
      <c r="F11" s="164"/>
      <c r="G11" s="164"/>
      <c r="H11" s="164"/>
      <c r="I11" s="164"/>
      <c r="J11" s="164"/>
      <c r="K11" s="85"/>
    </row>
    <row r="12" spans="2:11" ht="12.75" customHeight="1">
      <c r="B12" s="88"/>
      <c r="C12" s="89"/>
      <c r="D12" s="89"/>
      <c r="E12" s="89"/>
      <c r="F12" s="89"/>
      <c r="G12" s="89"/>
      <c r="H12" s="89"/>
      <c r="I12" s="89"/>
      <c r="J12" s="89"/>
      <c r="K12" s="85"/>
    </row>
    <row r="13" spans="2:11" ht="15" customHeight="1">
      <c r="B13" s="88"/>
      <c r="C13" s="89"/>
      <c r="D13" s="164" t="s">
        <v>754</v>
      </c>
      <c r="E13" s="164"/>
      <c r="F13" s="164"/>
      <c r="G13" s="164"/>
      <c r="H13" s="164"/>
      <c r="I13" s="164"/>
      <c r="J13" s="164"/>
      <c r="K13" s="85"/>
    </row>
    <row r="14" spans="2:11" ht="15" customHeight="1">
      <c r="B14" s="88"/>
      <c r="C14" s="89"/>
      <c r="D14" s="164" t="s">
        <v>755</v>
      </c>
      <c r="E14" s="164"/>
      <c r="F14" s="164"/>
      <c r="G14" s="164"/>
      <c r="H14" s="164"/>
      <c r="I14" s="164"/>
      <c r="J14" s="164"/>
      <c r="K14" s="85"/>
    </row>
    <row r="15" spans="2:11" ht="15" customHeight="1">
      <c r="B15" s="88"/>
      <c r="C15" s="89"/>
      <c r="D15" s="164" t="s">
        <v>756</v>
      </c>
      <c r="E15" s="164"/>
      <c r="F15" s="164"/>
      <c r="G15" s="164"/>
      <c r="H15" s="164"/>
      <c r="I15" s="164"/>
      <c r="J15" s="164"/>
      <c r="K15" s="85"/>
    </row>
    <row r="16" spans="2:11" ht="15" customHeight="1">
      <c r="B16" s="88"/>
      <c r="C16" s="89"/>
      <c r="D16" s="89"/>
      <c r="E16" s="90" t="s">
        <v>78</v>
      </c>
      <c r="F16" s="164" t="s">
        <v>757</v>
      </c>
      <c r="G16" s="164"/>
      <c r="H16" s="164"/>
      <c r="I16" s="164"/>
      <c r="J16" s="164"/>
      <c r="K16" s="85"/>
    </row>
    <row r="17" spans="2:11" ht="15" customHeight="1">
      <c r="B17" s="88"/>
      <c r="C17" s="89"/>
      <c r="D17" s="89"/>
      <c r="E17" s="90" t="s">
        <v>758</v>
      </c>
      <c r="F17" s="164" t="s">
        <v>759</v>
      </c>
      <c r="G17" s="164"/>
      <c r="H17" s="164"/>
      <c r="I17" s="164"/>
      <c r="J17" s="164"/>
      <c r="K17" s="85"/>
    </row>
    <row r="18" spans="2:11" ht="15" customHeight="1">
      <c r="B18" s="88"/>
      <c r="C18" s="89"/>
      <c r="D18" s="89"/>
      <c r="E18" s="90" t="s">
        <v>760</v>
      </c>
      <c r="F18" s="164" t="s">
        <v>761</v>
      </c>
      <c r="G18" s="164"/>
      <c r="H18" s="164"/>
      <c r="I18" s="164"/>
      <c r="J18" s="164"/>
      <c r="K18" s="85"/>
    </row>
    <row r="19" spans="2:11" ht="15" customHeight="1">
      <c r="B19" s="88"/>
      <c r="C19" s="89"/>
      <c r="D19" s="89"/>
      <c r="E19" s="90" t="s">
        <v>762</v>
      </c>
      <c r="F19" s="164" t="s">
        <v>763</v>
      </c>
      <c r="G19" s="164"/>
      <c r="H19" s="164"/>
      <c r="I19" s="164"/>
      <c r="J19" s="164"/>
      <c r="K19" s="85"/>
    </row>
    <row r="20" spans="2:11" ht="15" customHeight="1">
      <c r="B20" s="88"/>
      <c r="C20" s="89"/>
      <c r="D20" s="89"/>
      <c r="E20" s="90" t="s">
        <v>764</v>
      </c>
      <c r="F20" s="164" t="s">
        <v>765</v>
      </c>
      <c r="G20" s="164"/>
      <c r="H20" s="164"/>
      <c r="I20" s="164"/>
      <c r="J20" s="164"/>
      <c r="K20" s="85"/>
    </row>
    <row r="21" spans="2:11" ht="15" customHeight="1">
      <c r="B21" s="88"/>
      <c r="C21" s="89"/>
      <c r="D21" s="89"/>
      <c r="E21" s="90" t="s">
        <v>766</v>
      </c>
      <c r="F21" s="164" t="s">
        <v>767</v>
      </c>
      <c r="G21" s="164"/>
      <c r="H21" s="164"/>
      <c r="I21" s="164"/>
      <c r="J21" s="164"/>
      <c r="K21" s="85"/>
    </row>
    <row r="22" spans="2:11" ht="12.75" customHeight="1">
      <c r="B22" s="88"/>
      <c r="C22" s="89"/>
      <c r="D22" s="89"/>
      <c r="E22" s="89"/>
      <c r="F22" s="89"/>
      <c r="G22" s="89"/>
      <c r="H22" s="89"/>
      <c r="I22" s="89"/>
      <c r="J22" s="89"/>
      <c r="K22" s="85"/>
    </row>
    <row r="23" spans="2:11" ht="15" customHeight="1">
      <c r="B23" s="88"/>
      <c r="C23" s="164" t="s">
        <v>768</v>
      </c>
      <c r="D23" s="164"/>
      <c r="E23" s="164"/>
      <c r="F23" s="164"/>
      <c r="G23" s="164"/>
      <c r="H23" s="164"/>
      <c r="I23" s="164"/>
      <c r="J23" s="164"/>
      <c r="K23" s="85"/>
    </row>
    <row r="24" spans="2:11" ht="15" customHeight="1">
      <c r="B24" s="88"/>
      <c r="C24" s="164" t="s">
        <v>769</v>
      </c>
      <c r="D24" s="164"/>
      <c r="E24" s="164"/>
      <c r="F24" s="164"/>
      <c r="G24" s="164"/>
      <c r="H24" s="164"/>
      <c r="I24" s="164"/>
      <c r="J24" s="164"/>
      <c r="K24" s="85"/>
    </row>
    <row r="25" spans="2:11" ht="15" customHeight="1">
      <c r="B25" s="88"/>
      <c r="C25" s="87"/>
      <c r="D25" s="164" t="s">
        <v>770</v>
      </c>
      <c r="E25" s="164"/>
      <c r="F25" s="164"/>
      <c r="G25" s="164"/>
      <c r="H25" s="164"/>
      <c r="I25" s="164"/>
      <c r="J25" s="164"/>
      <c r="K25" s="85"/>
    </row>
    <row r="26" spans="2:11" ht="15" customHeight="1">
      <c r="B26" s="88"/>
      <c r="C26" s="89"/>
      <c r="D26" s="164" t="s">
        <v>771</v>
      </c>
      <c r="E26" s="164"/>
      <c r="F26" s="164"/>
      <c r="G26" s="164"/>
      <c r="H26" s="164"/>
      <c r="I26" s="164"/>
      <c r="J26" s="164"/>
      <c r="K26" s="85"/>
    </row>
    <row r="27" spans="2:11" ht="12.75" customHeight="1">
      <c r="B27" s="88"/>
      <c r="C27" s="89"/>
      <c r="D27" s="89"/>
      <c r="E27" s="89"/>
      <c r="F27" s="89"/>
      <c r="G27" s="89"/>
      <c r="H27" s="89"/>
      <c r="I27" s="89"/>
      <c r="J27" s="89"/>
      <c r="K27" s="85"/>
    </row>
    <row r="28" spans="2:11" ht="15" customHeight="1">
      <c r="B28" s="88"/>
      <c r="C28" s="89"/>
      <c r="D28" s="164" t="s">
        <v>772</v>
      </c>
      <c r="E28" s="164"/>
      <c r="F28" s="164"/>
      <c r="G28" s="164"/>
      <c r="H28" s="164"/>
      <c r="I28" s="164"/>
      <c r="J28" s="164"/>
      <c r="K28" s="85"/>
    </row>
    <row r="29" spans="2:11" ht="15" customHeight="1">
      <c r="B29" s="88"/>
      <c r="C29" s="89"/>
      <c r="D29" s="164" t="s">
        <v>773</v>
      </c>
      <c r="E29" s="164"/>
      <c r="F29" s="164"/>
      <c r="G29" s="164"/>
      <c r="H29" s="164"/>
      <c r="I29" s="164"/>
      <c r="J29" s="164"/>
      <c r="K29" s="85"/>
    </row>
    <row r="30" spans="2:11" ht="12.75" customHeight="1">
      <c r="B30" s="88"/>
      <c r="C30" s="89"/>
      <c r="D30" s="89"/>
      <c r="E30" s="89"/>
      <c r="F30" s="89"/>
      <c r="G30" s="89"/>
      <c r="H30" s="89"/>
      <c r="I30" s="89"/>
      <c r="J30" s="89"/>
      <c r="K30" s="85"/>
    </row>
    <row r="31" spans="2:11" ht="15" customHeight="1">
      <c r="B31" s="88"/>
      <c r="C31" s="89"/>
      <c r="D31" s="164" t="s">
        <v>774</v>
      </c>
      <c r="E31" s="164"/>
      <c r="F31" s="164"/>
      <c r="G31" s="164"/>
      <c r="H31" s="164"/>
      <c r="I31" s="164"/>
      <c r="J31" s="164"/>
      <c r="K31" s="85"/>
    </row>
    <row r="32" spans="2:11" ht="15" customHeight="1">
      <c r="B32" s="88"/>
      <c r="C32" s="89"/>
      <c r="D32" s="164" t="s">
        <v>775</v>
      </c>
      <c r="E32" s="164"/>
      <c r="F32" s="164"/>
      <c r="G32" s="164"/>
      <c r="H32" s="164"/>
      <c r="I32" s="164"/>
      <c r="J32" s="164"/>
      <c r="K32" s="85"/>
    </row>
    <row r="33" spans="2:11" ht="15" customHeight="1">
      <c r="B33" s="88"/>
      <c r="C33" s="89"/>
      <c r="D33" s="164" t="s">
        <v>776</v>
      </c>
      <c r="E33" s="164"/>
      <c r="F33" s="164"/>
      <c r="G33" s="164"/>
      <c r="H33" s="164"/>
      <c r="I33" s="164"/>
      <c r="J33" s="164"/>
      <c r="K33" s="85"/>
    </row>
    <row r="34" spans="2:11" ht="15" customHeight="1">
      <c r="B34" s="88"/>
      <c r="C34" s="89"/>
      <c r="D34" s="87"/>
      <c r="E34" s="91" t="s">
        <v>114</v>
      </c>
      <c r="F34" s="87"/>
      <c r="G34" s="164" t="s">
        <v>777</v>
      </c>
      <c r="H34" s="164"/>
      <c r="I34" s="164"/>
      <c r="J34" s="164"/>
      <c r="K34" s="85"/>
    </row>
    <row r="35" spans="2:11" ht="30.75" customHeight="1">
      <c r="B35" s="88"/>
      <c r="C35" s="89"/>
      <c r="D35" s="87"/>
      <c r="E35" s="91" t="s">
        <v>778</v>
      </c>
      <c r="F35" s="87"/>
      <c r="G35" s="164" t="s">
        <v>779</v>
      </c>
      <c r="H35" s="164"/>
      <c r="I35" s="164"/>
      <c r="J35" s="164"/>
      <c r="K35" s="85"/>
    </row>
    <row r="36" spans="2:11" ht="15" customHeight="1">
      <c r="B36" s="88"/>
      <c r="C36" s="89"/>
      <c r="D36" s="87"/>
      <c r="E36" s="91" t="s">
        <v>53</v>
      </c>
      <c r="F36" s="87"/>
      <c r="G36" s="164" t="s">
        <v>780</v>
      </c>
      <c r="H36" s="164"/>
      <c r="I36" s="164"/>
      <c r="J36" s="164"/>
      <c r="K36" s="85"/>
    </row>
    <row r="37" spans="2:11" ht="15" customHeight="1">
      <c r="B37" s="88"/>
      <c r="C37" s="89"/>
      <c r="D37" s="87"/>
      <c r="E37" s="91" t="s">
        <v>115</v>
      </c>
      <c r="F37" s="87"/>
      <c r="G37" s="164" t="s">
        <v>781</v>
      </c>
      <c r="H37" s="164"/>
      <c r="I37" s="164"/>
      <c r="J37" s="164"/>
      <c r="K37" s="85"/>
    </row>
    <row r="38" spans="2:11" ht="15" customHeight="1">
      <c r="B38" s="88"/>
      <c r="C38" s="89"/>
      <c r="D38" s="87"/>
      <c r="E38" s="91" t="s">
        <v>116</v>
      </c>
      <c r="F38" s="87"/>
      <c r="G38" s="164" t="s">
        <v>782</v>
      </c>
      <c r="H38" s="164"/>
      <c r="I38" s="164"/>
      <c r="J38" s="164"/>
      <c r="K38" s="85"/>
    </row>
    <row r="39" spans="2:11" ht="15" customHeight="1">
      <c r="B39" s="88"/>
      <c r="C39" s="89"/>
      <c r="D39" s="87"/>
      <c r="E39" s="91" t="s">
        <v>117</v>
      </c>
      <c r="F39" s="87"/>
      <c r="G39" s="164" t="s">
        <v>783</v>
      </c>
      <c r="H39" s="164"/>
      <c r="I39" s="164"/>
      <c r="J39" s="164"/>
      <c r="K39" s="85"/>
    </row>
    <row r="40" spans="2:11" ht="15" customHeight="1">
      <c r="B40" s="88"/>
      <c r="C40" s="89"/>
      <c r="D40" s="87"/>
      <c r="E40" s="91" t="s">
        <v>784</v>
      </c>
      <c r="F40" s="87"/>
      <c r="G40" s="164" t="s">
        <v>785</v>
      </c>
      <c r="H40" s="164"/>
      <c r="I40" s="164"/>
      <c r="J40" s="164"/>
      <c r="K40" s="85"/>
    </row>
    <row r="41" spans="2:11" ht="15" customHeight="1">
      <c r="B41" s="88"/>
      <c r="C41" s="89"/>
      <c r="D41" s="87"/>
      <c r="E41" s="91"/>
      <c r="F41" s="87"/>
      <c r="G41" s="164" t="s">
        <v>786</v>
      </c>
      <c r="H41" s="164"/>
      <c r="I41" s="164"/>
      <c r="J41" s="164"/>
      <c r="K41" s="85"/>
    </row>
    <row r="42" spans="2:11" ht="15" customHeight="1">
      <c r="B42" s="88"/>
      <c r="C42" s="89"/>
      <c r="D42" s="87"/>
      <c r="E42" s="91" t="s">
        <v>787</v>
      </c>
      <c r="F42" s="87"/>
      <c r="G42" s="164" t="s">
        <v>788</v>
      </c>
      <c r="H42" s="164"/>
      <c r="I42" s="164"/>
      <c r="J42" s="164"/>
      <c r="K42" s="85"/>
    </row>
    <row r="43" spans="2:11" ht="15" customHeight="1">
      <c r="B43" s="88"/>
      <c r="C43" s="89"/>
      <c r="D43" s="87"/>
      <c r="E43" s="91" t="s">
        <v>120</v>
      </c>
      <c r="F43" s="87"/>
      <c r="G43" s="164" t="s">
        <v>789</v>
      </c>
      <c r="H43" s="164"/>
      <c r="I43" s="164"/>
      <c r="J43" s="164"/>
      <c r="K43" s="85"/>
    </row>
    <row r="44" spans="2:11" ht="12.75" customHeight="1">
      <c r="B44" s="88"/>
      <c r="C44" s="89"/>
      <c r="D44" s="87"/>
      <c r="E44" s="87"/>
      <c r="F44" s="87"/>
      <c r="G44" s="87"/>
      <c r="H44" s="87"/>
      <c r="I44" s="87"/>
      <c r="J44" s="87"/>
      <c r="K44" s="85"/>
    </row>
    <row r="45" spans="2:11" ht="15" customHeight="1">
      <c r="B45" s="88"/>
      <c r="C45" s="89"/>
      <c r="D45" s="164" t="s">
        <v>790</v>
      </c>
      <c r="E45" s="164"/>
      <c r="F45" s="164"/>
      <c r="G45" s="164"/>
      <c r="H45" s="164"/>
      <c r="I45" s="164"/>
      <c r="J45" s="164"/>
      <c r="K45" s="85"/>
    </row>
    <row r="46" spans="2:11" ht="15" customHeight="1">
      <c r="B46" s="88"/>
      <c r="C46" s="89"/>
      <c r="D46" s="89"/>
      <c r="E46" s="164" t="s">
        <v>791</v>
      </c>
      <c r="F46" s="164"/>
      <c r="G46" s="164"/>
      <c r="H46" s="164"/>
      <c r="I46" s="164"/>
      <c r="J46" s="164"/>
      <c r="K46" s="85"/>
    </row>
    <row r="47" spans="2:11" ht="15" customHeight="1">
      <c r="B47" s="88"/>
      <c r="C47" s="89"/>
      <c r="D47" s="89"/>
      <c r="E47" s="164" t="s">
        <v>792</v>
      </c>
      <c r="F47" s="164"/>
      <c r="G47" s="164"/>
      <c r="H47" s="164"/>
      <c r="I47" s="164"/>
      <c r="J47" s="164"/>
      <c r="K47" s="85"/>
    </row>
    <row r="48" spans="2:11" ht="15" customHeight="1">
      <c r="B48" s="88"/>
      <c r="C48" s="89"/>
      <c r="D48" s="89"/>
      <c r="E48" s="164" t="s">
        <v>793</v>
      </c>
      <c r="F48" s="164"/>
      <c r="G48" s="164"/>
      <c r="H48" s="164"/>
      <c r="I48" s="164"/>
      <c r="J48" s="164"/>
      <c r="K48" s="85"/>
    </row>
    <row r="49" spans="2:11" ht="15" customHeight="1">
      <c r="B49" s="88"/>
      <c r="C49" s="89"/>
      <c r="D49" s="164" t="s">
        <v>794</v>
      </c>
      <c r="E49" s="164"/>
      <c r="F49" s="164"/>
      <c r="G49" s="164"/>
      <c r="H49" s="164"/>
      <c r="I49" s="164"/>
      <c r="J49" s="164"/>
      <c r="K49" s="85"/>
    </row>
    <row r="50" spans="2:11" ht="25.5" customHeight="1">
      <c r="B50" s="84"/>
      <c r="C50" s="163" t="s">
        <v>795</v>
      </c>
      <c r="D50" s="163"/>
      <c r="E50" s="163"/>
      <c r="F50" s="163"/>
      <c r="G50" s="163"/>
      <c r="H50" s="163"/>
      <c r="I50" s="163"/>
      <c r="J50" s="163"/>
      <c r="K50" s="85"/>
    </row>
    <row r="51" spans="2:11" ht="5.25" customHeight="1">
      <c r="B51" s="84"/>
      <c r="C51" s="86"/>
      <c r="D51" s="86"/>
      <c r="E51" s="86"/>
      <c r="F51" s="86"/>
      <c r="G51" s="86"/>
      <c r="H51" s="86"/>
      <c r="I51" s="86"/>
      <c r="J51" s="86"/>
      <c r="K51" s="85"/>
    </row>
    <row r="52" spans="2:11" ht="15" customHeight="1">
      <c r="B52" s="84"/>
      <c r="C52" s="164" t="s">
        <v>796</v>
      </c>
      <c r="D52" s="164"/>
      <c r="E52" s="164"/>
      <c r="F52" s="164"/>
      <c r="G52" s="164"/>
      <c r="H52" s="164"/>
      <c r="I52" s="164"/>
      <c r="J52" s="164"/>
      <c r="K52" s="85"/>
    </row>
    <row r="53" spans="2:11" ht="15" customHeight="1">
      <c r="B53" s="84"/>
      <c r="C53" s="164" t="s">
        <v>797</v>
      </c>
      <c r="D53" s="164"/>
      <c r="E53" s="164"/>
      <c r="F53" s="164"/>
      <c r="G53" s="164"/>
      <c r="H53" s="164"/>
      <c r="I53" s="164"/>
      <c r="J53" s="164"/>
      <c r="K53" s="85"/>
    </row>
    <row r="54" spans="2:11" ht="12.75" customHeight="1">
      <c r="B54" s="84"/>
      <c r="C54" s="87"/>
      <c r="D54" s="87"/>
      <c r="E54" s="87"/>
      <c r="F54" s="87"/>
      <c r="G54" s="87"/>
      <c r="H54" s="87"/>
      <c r="I54" s="87"/>
      <c r="J54" s="87"/>
      <c r="K54" s="85"/>
    </row>
    <row r="55" spans="2:11" ht="15" customHeight="1">
      <c r="B55" s="84"/>
      <c r="C55" s="164" t="s">
        <v>798</v>
      </c>
      <c r="D55" s="164"/>
      <c r="E55" s="164"/>
      <c r="F55" s="164"/>
      <c r="G55" s="164"/>
      <c r="H55" s="164"/>
      <c r="I55" s="164"/>
      <c r="J55" s="164"/>
      <c r="K55" s="85"/>
    </row>
    <row r="56" spans="2:11" ht="15" customHeight="1">
      <c r="B56" s="84"/>
      <c r="C56" s="89"/>
      <c r="D56" s="164" t="s">
        <v>799</v>
      </c>
      <c r="E56" s="164"/>
      <c r="F56" s="164"/>
      <c r="G56" s="164"/>
      <c r="H56" s="164"/>
      <c r="I56" s="164"/>
      <c r="J56" s="164"/>
      <c r="K56" s="85"/>
    </row>
    <row r="57" spans="2:11" ht="15" customHeight="1">
      <c r="B57" s="84"/>
      <c r="C57" s="89"/>
      <c r="D57" s="164" t="s">
        <v>800</v>
      </c>
      <c r="E57" s="164"/>
      <c r="F57" s="164"/>
      <c r="G57" s="164"/>
      <c r="H57" s="164"/>
      <c r="I57" s="164"/>
      <c r="J57" s="164"/>
      <c r="K57" s="85"/>
    </row>
    <row r="58" spans="2:11" ht="15" customHeight="1">
      <c r="B58" s="84"/>
      <c r="C58" s="89"/>
      <c r="D58" s="164" t="s">
        <v>801</v>
      </c>
      <c r="E58" s="164"/>
      <c r="F58" s="164"/>
      <c r="G58" s="164"/>
      <c r="H58" s="164"/>
      <c r="I58" s="164"/>
      <c r="J58" s="164"/>
      <c r="K58" s="85"/>
    </row>
    <row r="59" spans="2:11" ht="15" customHeight="1">
      <c r="B59" s="84"/>
      <c r="C59" s="89"/>
      <c r="D59" s="164" t="s">
        <v>802</v>
      </c>
      <c r="E59" s="164"/>
      <c r="F59" s="164"/>
      <c r="G59" s="164"/>
      <c r="H59" s="164"/>
      <c r="I59" s="164"/>
      <c r="J59" s="164"/>
      <c r="K59" s="85"/>
    </row>
    <row r="60" spans="2:11" ht="15" customHeight="1">
      <c r="B60" s="84"/>
      <c r="C60" s="89"/>
      <c r="D60" s="165" t="s">
        <v>803</v>
      </c>
      <c r="E60" s="165"/>
      <c r="F60" s="165"/>
      <c r="G60" s="165"/>
      <c r="H60" s="165"/>
      <c r="I60" s="165"/>
      <c r="J60" s="165"/>
      <c r="K60" s="85"/>
    </row>
    <row r="61" spans="2:11" ht="15" customHeight="1">
      <c r="B61" s="84"/>
      <c r="C61" s="89"/>
      <c r="D61" s="164" t="s">
        <v>804</v>
      </c>
      <c r="E61" s="164"/>
      <c r="F61" s="164"/>
      <c r="G61" s="164"/>
      <c r="H61" s="164"/>
      <c r="I61" s="164"/>
      <c r="J61" s="164"/>
      <c r="K61" s="85"/>
    </row>
    <row r="62" spans="2:11" ht="12.75" customHeight="1">
      <c r="B62" s="84"/>
      <c r="C62" s="89"/>
      <c r="D62" s="89"/>
      <c r="E62" s="92"/>
      <c r="F62" s="89"/>
      <c r="G62" s="89"/>
      <c r="H62" s="89"/>
      <c r="I62" s="89"/>
      <c r="J62" s="89"/>
      <c r="K62" s="85"/>
    </row>
    <row r="63" spans="2:11" ht="15" customHeight="1">
      <c r="B63" s="84"/>
      <c r="C63" s="89"/>
      <c r="D63" s="164" t="s">
        <v>805</v>
      </c>
      <c r="E63" s="164"/>
      <c r="F63" s="164"/>
      <c r="G63" s="164"/>
      <c r="H63" s="164"/>
      <c r="I63" s="164"/>
      <c r="J63" s="164"/>
      <c r="K63" s="85"/>
    </row>
    <row r="64" spans="2:11" ht="15" customHeight="1">
      <c r="B64" s="84"/>
      <c r="C64" s="89"/>
      <c r="D64" s="165" t="s">
        <v>806</v>
      </c>
      <c r="E64" s="165"/>
      <c r="F64" s="165"/>
      <c r="G64" s="165"/>
      <c r="H64" s="165"/>
      <c r="I64" s="165"/>
      <c r="J64" s="165"/>
      <c r="K64" s="85"/>
    </row>
    <row r="65" spans="2:11" ht="15" customHeight="1">
      <c r="B65" s="84"/>
      <c r="C65" s="89"/>
      <c r="D65" s="164" t="s">
        <v>807</v>
      </c>
      <c r="E65" s="164"/>
      <c r="F65" s="164"/>
      <c r="G65" s="164"/>
      <c r="H65" s="164"/>
      <c r="I65" s="164"/>
      <c r="J65" s="164"/>
      <c r="K65" s="85"/>
    </row>
    <row r="66" spans="2:11" ht="15" customHeight="1">
      <c r="B66" s="84"/>
      <c r="C66" s="89"/>
      <c r="D66" s="164" t="s">
        <v>808</v>
      </c>
      <c r="E66" s="164"/>
      <c r="F66" s="164"/>
      <c r="G66" s="164"/>
      <c r="H66" s="164"/>
      <c r="I66" s="164"/>
      <c r="J66" s="164"/>
      <c r="K66" s="85"/>
    </row>
    <row r="67" spans="2:11" ht="15" customHeight="1">
      <c r="B67" s="84"/>
      <c r="C67" s="89"/>
      <c r="D67" s="164" t="s">
        <v>809</v>
      </c>
      <c r="E67" s="164"/>
      <c r="F67" s="164"/>
      <c r="G67" s="164"/>
      <c r="H67" s="164"/>
      <c r="I67" s="164"/>
      <c r="J67" s="164"/>
      <c r="K67" s="85"/>
    </row>
    <row r="68" spans="2:11" ht="15" customHeight="1">
      <c r="B68" s="84"/>
      <c r="C68" s="89"/>
      <c r="D68" s="164" t="s">
        <v>810</v>
      </c>
      <c r="E68" s="164"/>
      <c r="F68" s="164"/>
      <c r="G68" s="164"/>
      <c r="H68" s="164"/>
      <c r="I68" s="164"/>
      <c r="J68" s="164"/>
      <c r="K68" s="85"/>
    </row>
    <row r="69" spans="2:11" ht="12.75" customHeight="1">
      <c r="B69" s="93"/>
      <c r="C69" s="94"/>
      <c r="D69" s="94"/>
      <c r="E69" s="94"/>
      <c r="F69" s="94"/>
      <c r="G69" s="94"/>
      <c r="H69" s="94"/>
      <c r="I69" s="94"/>
      <c r="J69" s="94"/>
      <c r="K69" s="95"/>
    </row>
    <row r="70" spans="2:11" ht="18.75" customHeight="1">
      <c r="B70" s="96"/>
      <c r="C70" s="96"/>
      <c r="D70" s="96"/>
      <c r="E70" s="96"/>
      <c r="F70" s="96"/>
      <c r="G70" s="96"/>
      <c r="H70" s="96"/>
      <c r="I70" s="96"/>
      <c r="J70" s="96"/>
      <c r="K70" s="97"/>
    </row>
    <row r="71" spans="2:11" ht="18.75" customHeight="1">
      <c r="B71" s="97"/>
      <c r="C71" s="97"/>
      <c r="D71" s="97"/>
      <c r="E71" s="97"/>
      <c r="F71" s="97"/>
      <c r="G71" s="97"/>
      <c r="H71" s="97"/>
      <c r="I71" s="97"/>
      <c r="J71" s="97"/>
      <c r="K71" s="97"/>
    </row>
    <row r="72" spans="2:11" ht="7.5" customHeight="1">
      <c r="B72" s="98"/>
      <c r="C72" s="99"/>
      <c r="D72" s="99"/>
      <c r="E72" s="99"/>
      <c r="F72" s="99"/>
      <c r="G72" s="99"/>
      <c r="H72" s="99"/>
      <c r="I72" s="99"/>
      <c r="J72" s="99"/>
      <c r="K72" s="100"/>
    </row>
    <row r="73" spans="2:11" ht="45" customHeight="1">
      <c r="B73" s="101"/>
      <c r="C73" s="166" t="s">
        <v>746</v>
      </c>
      <c r="D73" s="166"/>
      <c r="E73" s="166"/>
      <c r="F73" s="166"/>
      <c r="G73" s="166"/>
      <c r="H73" s="166"/>
      <c r="I73" s="166"/>
      <c r="J73" s="166"/>
      <c r="K73" s="102"/>
    </row>
    <row r="74" spans="2:11" ht="17.25" customHeight="1">
      <c r="B74" s="101"/>
      <c r="C74" s="103" t="s">
        <v>811</v>
      </c>
      <c r="D74" s="103"/>
      <c r="E74" s="103"/>
      <c r="F74" s="103" t="s">
        <v>812</v>
      </c>
      <c r="G74" s="104"/>
      <c r="H74" s="103" t="s">
        <v>115</v>
      </c>
      <c r="I74" s="103" t="s">
        <v>57</v>
      </c>
      <c r="J74" s="103" t="s">
        <v>813</v>
      </c>
      <c r="K74" s="102"/>
    </row>
    <row r="75" spans="2:11" ht="17.25" customHeight="1">
      <c r="B75" s="101"/>
      <c r="C75" s="105" t="s">
        <v>814</v>
      </c>
      <c r="D75" s="105"/>
      <c r="E75" s="105"/>
      <c r="F75" s="106" t="s">
        <v>815</v>
      </c>
      <c r="G75" s="107"/>
      <c r="H75" s="105"/>
      <c r="I75" s="105"/>
      <c r="J75" s="105" t="s">
        <v>816</v>
      </c>
      <c r="K75" s="102"/>
    </row>
    <row r="76" spans="2:11" ht="5.25" customHeight="1">
      <c r="B76" s="101"/>
      <c r="C76" s="108"/>
      <c r="D76" s="108"/>
      <c r="E76" s="108"/>
      <c r="F76" s="108"/>
      <c r="G76" s="109"/>
      <c r="H76" s="108"/>
      <c r="I76" s="108"/>
      <c r="J76" s="108"/>
      <c r="K76" s="102"/>
    </row>
    <row r="77" spans="2:11" ht="15" customHeight="1">
      <c r="B77" s="101"/>
      <c r="C77" s="91" t="s">
        <v>53</v>
      </c>
      <c r="D77" s="108"/>
      <c r="E77" s="108"/>
      <c r="F77" s="110" t="s">
        <v>817</v>
      </c>
      <c r="G77" s="109"/>
      <c r="H77" s="91" t="s">
        <v>818</v>
      </c>
      <c r="I77" s="91" t="s">
        <v>819</v>
      </c>
      <c r="J77" s="91">
        <v>20</v>
      </c>
      <c r="K77" s="102"/>
    </row>
    <row r="78" spans="2:11" ht="15" customHeight="1">
      <c r="B78" s="101"/>
      <c r="C78" s="91" t="s">
        <v>820</v>
      </c>
      <c r="D78" s="91"/>
      <c r="E78" s="91"/>
      <c r="F78" s="110" t="s">
        <v>817</v>
      </c>
      <c r="G78" s="109"/>
      <c r="H78" s="91" t="s">
        <v>821</v>
      </c>
      <c r="I78" s="91" t="s">
        <v>819</v>
      </c>
      <c r="J78" s="91">
        <v>120</v>
      </c>
      <c r="K78" s="102"/>
    </row>
    <row r="79" spans="2:11" ht="15" customHeight="1">
      <c r="B79" s="111"/>
      <c r="C79" s="91" t="s">
        <v>822</v>
      </c>
      <c r="D79" s="91"/>
      <c r="E79" s="91"/>
      <c r="F79" s="110" t="s">
        <v>823</v>
      </c>
      <c r="G79" s="109"/>
      <c r="H79" s="91" t="s">
        <v>824</v>
      </c>
      <c r="I79" s="91" t="s">
        <v>819</v>
      </c>
      <c r="J79" s="91">
        <v>50</v>
      </c>
      <c r="K79" s="102"/>
    </row>
    <row r="80" spans="2:11" ht="15" customHeight="1">
      <c r="B80" s="111"/>
      <c r="C80" s="91" t="s">
        <v>825</v>
      </c>
      <c r="D80" s="91"/>
      <c r="E80" s="91"/>
      <c r="F80" s="110" t="s">
        <v>817</v>
      </c>
      <c r="G80" s="109"/>
      <c r="H80" s="91" t="s">
        <v>826</v>
      </c>
      <c r="I80" s="91" t="s">
        <v>827</v>
      </c>
      <c r="J80" s="91"/>
      <c r="K80" s="102"/>
    </row>
    <row r="81" spans="2:11" ht="15" customHeight="1">
      <c r="B81" s="111"/>
      <c r="C81" s="112" t="s">
        <v>828</v>
      </c>
      <c r="D81" s="112"/>
      <c r="E81" s="112"/>
      <c r="F81" s="113" t="s">
        <v>823</v>
      </c>
      <c r="G81" s="112"/>
      <c r="H81" s="112" t="s">
        <v>829</v>
      </c>
      <c r="I81" s="112" t="s">
        <v>819</v>
      </c>
      <c r="J81" s="112">
        <v>15</v>
      </c>
      <c r="K81" s="102"/>
    </row>
    <row r="82" spans="2:11" ht="15" customHeight="1">
      <c r="B82" s="111"/>
      <c r="C82" s="112" t="s">
        <v>830</v>
      </c>
      <c r="D82" s="112"/>
      <c r="E82" s="112"/>
      <c r="F82" s="113" t="s">
        <v>823</v>
      </c>
      <c r="G82" s="112"/>
      <c r="H82" s="112" t="s">
        <v>831</v>
      </c>
      <c r="I82" s="112" t="s">
        <v>819</v>
      </c>
      <c r="J82" s="112">
        <v>15</v>
      </c>
      <c r="K82" s="102"/>
    </row>
    <row r="83" spans="2:11" ht="15" customHeight="1">
      <c r="B83" s="111"/>
      <c r="C83" s="112" t="s">
        <v>832</v>
      </c>
      <c r="D83" s="112"/>
      <c r="E83" s="112"/>
      <c r="F83" s="113" t="s">
        <v>823</v>
      </c>
      <c r="G83" s="112"/>
      <c r="H83" s="112" t="s">
        <v>833</v>
      </c>
      <c r="I83" s="112" t="s">
        <v>819</v>
      </c>
      <c r="J83" s="112">
        <v>20</v>
      </c>
      <c r="K83" s="102"/>
    </row>
    <row r="84" spans="2:11" ht="15" customHeight="1">
      <c r="B84" s="111"/>
      <c r="C84" s="112" t="s">
        <v>834</v>
      </c>
      <c r="D84" s="112"/>
      <c r="E84" s="112"/>
      <c r="F84" s="113" t="s">
        <v>823</v>
      </c>
      <c r="G84" s="112"/>
      <c r="H84" s="112" t="s">
        <v>835</v>
      </c>
      <c r="I84" s="112" t="s">
        <v>819</v>
      </c>
      <c r="J84" s="112">
        <v>20</v>
      </c>
      <c r="K84" s="102"/>
    </row>
    <row r="85" spans="2:11" ht="15" customHeight="1">
      <c r="B85" s="111"/>
      <c r="C85" s="91" t="s">
        <v>836</v>
      </c>
      <c r="D85" s="91"/>
      <c r="E85" s="91"/>
      <c r="F85" s="110" t="s">
        <v>823</v>
      </c>
      <c r="G85" s="109"/>
      <c r="H85" s="91" t="s">
        <v>837</v>
      </c>
      <c r="I85" s="91" t="s">
        <v>819</v>
      </c>
      <c r="J85" s="91">
        <v>50</v>
      </c>
      <c r="K85" s="102"/>
    </row>
    <row r="86" spans="2:11" ht="15" customHeight="1">
      <c r="B86" s="111"/>
      <c r="C86" s="91" t="s">
        <v>838</v>
      </c>
      <c r="D86" s="91"/>
      <c r="E86" s="91"/>
      <c r="F86" s="110" t="s">
        <v>823</v>
      </c>
      <c r="G86" s="109"/>
      <c r="H86" s="91" t="s">
        <v>839</v>
      </c>
      <c r="I86" s="91" t="s">
        <v>819</v>
      </c>
      <c r="J86" s="91">
        <v>20</v>
      </c>
      <c r="K86" s="102"/>
    </row>
    <row r="87" spans="2:11" ht="15" customHeight="1">
      <c r="B87" s="111"/>
      <c r="C87" s="91" t="s">
        <v>840</v>
      </c>
      <c r="D87" s="91"/>
      <c r="E87" s="91"/>
      <c r="F87" s="110" t="s">
        <v>823</v>
      </c>
      <c r="G87" s="109"/>
      <c r="H87" s="91" t="s">
        <v>841</v>
      </c>
      <c r="I87" s="91" t="s">
        <v>819</v>
      </c>
      <c r="J87" s="91">
        <v>20</v>
      </c>
      <c r="K87" s="102"/>
    </row>
    <row r="88" spans="2:11" ht="15" customHeight="1">
      <c r="B88" s="111"/>
      <c r="C88" s="91" t="s">
        <v>842</v>
      </c>
      <c r="D88" s="91"/>
      <c r="E88" s="91"/>
      <c r="F88" s="110" t="s">
        <v>823</v>
      </c>
      <c r="G88" s="109"/>
      <c r="H88" s="91" t="s">
        <v>843</v>
      </c>
      <c r="I88" s="91" t="s">
        <v>819</v>
      </c>
      <c r="J88" s="91">
        <v>50</v>
      </c>
      <c r="K88" s="102"/>
    </row>
    <row r="89" spans="2:11" ht="15" customHeight="1">
      <c r="B89" s="111"/>
      <c r="C89" s="91" t="s">
        <v>844</v>
      </c>
      <c r="D89" s="91"/>
      <c r="E89" s="91"/>
      <c r="F89" s="110" t="s">
        <v>823</v>
      </c>
      <c r="G89" s="109"/>
      <c r="H89" s="91" t="s">
        <v>844</v>
      </c>
      <c r="I89" s="91" t="s">
        <v>819</v>
      </c>
      <c r="J89" s="91">
        <v>50</v>
      </c>
      <c r="K89" s="102"/>
    </row>
    <row r="90" spans="2:11" ht="15" customHeight="1">
      <c r="B90" s="111"/>
      <c r="C90" s="91" t="s">
        <v>121</v>
      </c>
      <c r="D90" s="91"/>
      <c r="E90" s="91"/>
      <c r="F90" s="110" t="s">
        <v>823</v>
      </c>
      <c r="G90" s="109"/>
      <c r="H90" s="91" t="s">
        <v>845</v>
      </c>
      <c r="I90" s="91" t="s">
        <v>819</v>
      </c>
      <c r="J90" s="91">
        <v>255</v>
      </c>
      <c r="K90" s="102"/>
    </row>
    <row r="91" spans="2:11" ht="15" customHeight="1">
      <c r="B91" s="111"/>
      <c r="C91" s="91" t="s">
        <v>846</v>
      </c>
      <c r="D91" s="91"/>
      <c r="E91" s="91"/>
      <c r="F91" s="110" t="s">
        <v>817</v>
      </c>
      <c r="G91" s="109"/>
      <c r="H91" s="91" t="s">
        <v>847</v>
      </c>
      <c r="I91" s="91" t="s">
        <v>848</v>
      </c>
      <c r="J91" s="91"/>
      <c r="K91" s="102"/>
    </row>
    <row r="92" spans="2:11" ht="15" customHeight="1">
      <c r="B92" s="111"/>
      <c r="C92" s="91" t="s">
        <v>849</v>
      </c>
      <c r="D92" s="91"/>
      <c r="E92" s="91"/>
      <c r="F92" s="110" t="s">
        <v>817</v>
      </c>
      <c r="G92" s="109"/>
      <c r="H92" s="91" t="s">
        <v>850</v>
      </c>
      <c r="I92" s="91" t="s">
        <v>851</v>
      </c>
      <c r="J92" s="91"/>
      <c r="K92" s="102"/>
    </row>
    <row r="93" spans="2:11" ht="15" customHeight="1">
      <c r="B93" s="111"/>
      <c r="C93" s="91" t="s">
        <v>852</v>
      </c>
      <c r="D93" s="91"/>
      <c r="E93" s="91"/>
      <c r="F93" s="110" t="s">
        <v>817</v>
      </c>
      <c r="G93" s="109"/>
      <c r="H93" s="91" t="s">
        <v>852</v>
      </c>
      <c r="I93" s="91" t="s">
        <v>851</v>
      </c>
      <c r="J93" s="91"/>
      <c r="K93" s="102"/>
    </row>
    <row r="94" spans="2:11" ht="15" customHeight="1">
      <c r="B94" s="111"/>
      <c r="C94" s="91" t="s">
        <v>38</v>
      </c>
      <c r="D94" s="91"/>
      <c r="E94" s="91"/>
      <c r="F94" s="110" t="s">
        <v>817</v>
      </c>
      <c r="G94" s="109"/>
      <c r="H94" s="91" t="s">
        <v>853</v>
      </c>
      <c r="I94" s="91" t="s">
        <v>851</v>
      </c>
      <c r="J94" s="91"/>
      <c r="K94" s="102"/>
    </row>
    <row r="95" spans="2:11" ht="15" customHeight="1">
      <c r="B95" s="111"/>
      <c r="C95" s="91" t="s">
        <v>48</v>
      </c>
      <c r="D95" s="91"/>
      <c r="E95" s="91"/>
      <c r="F95" s="110" t="s">
        <v>817</v>
      </c>
      <c r="G95" s="109"/>
      <c r="H95" s="91" t="s">
        <v>854</v>
      </c>
      <c r="I95" s="91" t="s">
        <v>851</v>
      </c>
      <c r="J95" s="91"/>
      <c r="K95" s="102"/>
    </row>
    <row r="96" spans="2:11" ht="15" customHeight="1">
      <c r="B96" s="114"/>
      <c r="C96" s="115"/>
      <c r="D96" s="115"/>
      <c r="E96" s="115"/>
      <c r="F96" s="115"/>
      <c r="G96" s="115"/>
      <c r="H96" s="115"/>
      <c r="I96" s="115"/>
      <c r="J96" s="115"/>
      <c r="K96" s="116"/>
    </row>
    <row r="97" spans="2:11" ht="18.75" customHeight="1">
      <c r="B97" s="117"/>
      <c r="C97" s="118"/>
      <c r="D97" s="118"/>
      <c r="E97" s="118"/>
      <c r="F97" s="118"/>
      <c r="G97" s="118"/>
      <c r="H97" s="118"/>
      <c r="I97" s="118"/>
      <c r="J97" s="118"/>
      <c r="K97" s="117"/>
    </row>
    <row r="98" spans="2:11" ht="18.75" customHeight="1">
      <c r="B98" s="97"/>
      <c r="C98" s="97"/>
      <c r="D98" s="97"/>
      <c r="E98" s="97"/>
      <c r="F98" s="97"/>
      <c r="G98" s="97"/>
      <c r="H98" s="97"/>
      <c r="I98" s="97"/>
      <c r="J98" s="97"/>
      <c r="K98" s="97"/>
    </row>
    <row r="99" spans="2:11" ht="7.5" customHeight="1">
      <c r="B99" s="98"/>
      <c r="C99" s="99"/>
      <c r="D99" s="99"/>
      <c r="E99" s="99"/>
      <c r="F99" s="99"/>
      <c r="G99" s="99"/>
      <c r="H99" s="99"/>
      <c r="I99" s="99"/>
      <c r="J99" s="99"/>
      <c r="K99" s="100"/>
    </row>
    <row r="100" spans="2:11" ht="45" customHeight="1">
      <c r="B100" s="101"/>
      <c r="C100" s="166" t="s">
        <v>855</v>
      </c>
      <c r="D100" s="166"/>
      <c r="E100" s="166"/>
      <c r="F100" s="166"/>
      <c r="G100" s="166"/>
      <c r="H100" s="166"/>
      <c r="I100" s="166"/>
      <c r="J100" s="166"/>
      <c r="K100" s="102"/>
    </row>
    <row r="101" spans="2:11" ht="17.25" customHeight="1">
      <c r="B101" s="101"/>
      <c r="C101" s="103" t="s">
        <v>811</v>
      </c>
      <c r="D101" s="103"/>
      <c r="E101" s="103"/>
      <c r="F101" s="103" t="s">
        <v>812</v>
      </c>
      <c r="G101" s="104"/>
      <c r="H101" s="103" t="s">
        <v>115</v>
      </c>
      <c r="I101" s="103" t="s">
        <v>57</v>
      </c>
      <c r="J101" s="103" t="s">
        <v>813</v>
      </c>
      <c r="K101" s="102"/>
    </row>
    <row r="102" spans="2:11" ht="17.25" customHeight="1">
      <c r="B102" s="101"/>
      <c r="C102" s="105" t="s">
        <v>814</v>
      </c>
      <c r="D102" s="105"/>
      <c r="E102" s="105"/>
      <c r="F102" s="106" t="s">
        <v>815</v>
      </c>
      <c r="G102" s="107"/>
      <c r="H102" s="105"/>
      <c r="I102" s="105"/>
      <c r="J102" s="105" t="s">
        <v>816</v>
      </c>
      <c r="K102" s="102"/>
    </row>
    <row r="103" spans="2:11" ht="5.25" customHeight="1">
      <c r="B103" s="101"/>
      <c r="C103" s="103"/>
      <c r="D103" s="103"/>
      <c r="E103" s="103"/>
      <c r="F103" s="103"/>
      <c r="G103" s="119"/>
      <c r="H103" s="103"/>
      <c r="I103" s="103"/>
      <c r="J103" s="103"/>
      <c r="K103" s="102"/>
    </row>
    <row r="104" spans="2:11" ht="15" customHeight="1">
      <c r="B104" s="101"/>
      <c r="C104" s="91" t="s">
        <v>53</v>
      </c>
      <c r="D104" s="108"/>
      <c r="E104" s="108"/>
      <c r="F104" s="110" t="s">
        <v>817</v>
      </c>
      <c r="G104" s="119"/>
      <c r="H104" s="91" t="s">
        <v>856</v>
      </c>
      <c r="I104" s="91" t="s">
        <v>819</v>
      </c>
      <c r="J104" s="91">
        <v>20</v>
      </c>
      <c r="K104" s="102"/>
    </row>
    <row r="105" spans="2:11" ht="15" customHeight="1">
      <c r="B105" s="101"/>
      <c r="C105" s="91" t="s">
        <v>820</v>
      </c>
      <c r="D105" s="91"/>
      <c r="E105" s="91"/>
      <c r="F105" s="110" t="s">
        <v>817</v>
      </c>
      <c r="G105" s="91"/>
      <c r="H105" s="91" t="s">
        <v>856</v>
      </c>
      <c r="I105" s="91" t="s">
        <v>819</v>
      </c>
      <c r="J105" s="91">
        <v>120</v>
      </c>
      <c r="K105" s="102"/>
    </row>
    <row r="106" spans="2:11" ht="15" customHeight="1">
      <c r="B106" s="111"/>
      <c r="C106" s="91" t="s">
        <v>822</v>
      </c>
      <c r="D106" s="91"/>
      <c r="E106" s="91"/>
      <c r="F106" s="110" t="s">
        <v>823</v>
      </c>
      <c r="G106" s="91"/>
      <c r="H106" s="91" t="s">
        <v>856</v>
      </c>
      <c r="I106" s="91" t="s">
        <v>819</v>
      </c>
      <c r="J106" s="91">
        <v>50</v>
      </c>
      <c r="K106" s="102"/>
    </row>
    <row r="107" spans="2:11" ht="15" customHeight="1">
      <c r="B107" s="111"/>
      <c r="C107" s="91" t="s">
        <v>825</v>
      </c>
      <c r="D107" s="91"/>
      <c r="E107" s="91"/>
      <c r="F107" s="110" t="s">
        <v>817</v>
      </c>
      <c r="G107" s="91"/>
      <c r="H107" s="91" t="s">
        <v>856</v>
      </c>
      <c r="I107" s="91" t="s">
        <v>827</v>
      </c>
      <c r="J107" s="91"/>
      <c r="K107" s="102"/>
    </row>
    <row r="108" spans="2:11" ht="15" customHeight="1">
      <c r="B108" s="111"/>
      <c r="C108" s="91" t="s">
        <v>836</v>
      </c>
      <c r="D108" s="91"/>
      <c r="E108" s="91"/>
      <c r="F108" s="110" t="s">
        <v>823</v>
      </c>
      <c r="G108" s="91"/>
      <c r="H108" s="91" t="s">
        <v>856</v>
      </c>
      <c r="I108" s="91" t="s">
        <v>819</v>
      </c>
      <c r="J108" s="91">
        <v>50</v>
      </c>
      <c r="K108" s="102"/>
    </row>
    <row r="109" spans="2:11" ht="15" customHeight="1">
      <c r="B109" s="111"/>
      <c r="C109" s="91" t="s">
        <v>844</v>
      </c>
      <c r="D109" s="91"/>
      <c r="E109" s="91"/>
      <c r="F109" s="110" t="s">
        <v>823</v>
      </c>
      <c r="G109" s="91"/>
      <c r="H109" s="91" t="s">
        <v>856</v>
      </c>
      <c r="I109" s="91" t="s">
        <v>819</v>
      </c>
      <c r="J109" s="91">
        <v>50</v>
      </c>
      <c r="K109" s="102"/>
    </row>
    <row r="110" spans="2:11" ht="15" customHeight="1">
      <c r="B110" s="111"/>
      <c r="C110" s="91" t="s">
        <v>842</v>
      </c>
      <c r="D110" s="91"/>
      <c r="E110" s="91"/>
      <c r="F110" s="110" t="s">
        <v>823</v>
      </c>
      <c r="G110" s="91"/>
      <c r="H110" s="91" t="s">
        <v>856</v>
      </c>
      <c r="I110" s="91" t="s">
        <v>819</v>
      </c>
      <c r="J110" s="91">
        <v>50</v>
      </c>
      <c r="K110" s="102"/>
    </row>
    <row r="111" spans="2:11" ht="15" customHeight="1">
      <c r="B111" s="111"/>
      <c r="C111" s="91" t="s">
        <v>53</v>
      </c>
      <c r="D111" s="91"/>
      <c r="E111" s="91"/>
      <c r="F111" s="110" t="s">
        <v>817</v>
      </c>
      <c r="G111" s="91"/>
      <c r="H111" s="91" t="s">
        <v>857</v>
      </c>
      <c r="I111" s="91" t="s">
        <v>819</v>
      </c>
      <c r="J111" s="91">
        <v>20</v>
      </c>
      <c r="K111" s="102"/>
    </row>
    <row r="112" spans="2:11" ht="15" customHeight="1">
      <c r="B112" s="111"/>
      <c r="C112" s="91" t="s">
        <v>858</v>
      </c>
      <c r="D112" s="91"/>
      <c r="E112" s="91"/>
      <c r="F112" s="110" t="s">
        <v>817</v>
      </c>
      <c r="G112" s="91"/>
      <c r="H112" s="91" t="s">
        <v>859</v>
      </c>
      <c r="I112" s="91" t="s">
        <v>819</v>
      </c>
      <c r="J112" s="91">
        <v>120</v>
      </c>
      <c r="K112" s="102"/>
    </row>
    <row r="113" spans="2:11" ht="15" customHeight="1">
      <c r="B113" s="111"/>
      <c r="C113" s="91" t="s">
        <v>38</v>
      </c>
      <c r="D113" s="91"/>
      <c r="E113" s="91"/>
      <c r="F113" s="110" t="s">
        <v>817</v>
      </c>
      <c r="G113" s="91"/>
      <c r="H113" s="91" t="s">
        <v>860</v>
      </c>
      <c r="I113" s="91" t="s">
        <v>851</v>
      </c>
      <c r="J113" s="91"/>
      <c r="K113" s="102"/>
    </row>
    <row r="114" spans="2:11" ht="15" customHeight="1">
      <c r="B114" s="111"/>
      <c r="C114" s="91" t="s">
        <v>48</v>
      </c>
      <c r="D114" s="91"/>
      <c r="E114" s="91"/>
      <c r="F114" s="110" t="s">
        <v>817</v>
      </c>
      <c r="G114" s="91"/>
      <c r="H114" s="91" t="s">
        <v>861</v>
      </c>
      <c r="I114" s="91" t="s">
        <v>851</v>
      </c>
      <c r="J114" s="91"/>
      <c r="K114" s="102"/>
    </row>
    <row r="115" spans="2:11" ht="15" customHeight="1">
      <c r="B115" s="111"/>
      <c r="C115" s="91" t="s">
        <v>57</v>
      </c>
      <c r="D115" s="91"/>
      <c r="E115" s="91"/>
      <c r="F115" s="110" t="s">
        <v>817</v>
      </c>
      <c r="G115" s="91"/>
      <c r="H115" s="91" t="s">
        <v>862</v>
      </c>
      <c r="I115" s="91" t="s">
        <v>863</v>
      </c>
      <c r="J115" s="91"/>
      <c r="K115" s="102"/>
    </row>
    <row r="116" spans="2:11" ht="15" customHeight="1">
      <c r="B116" s="114"/>
      <c r="C116" s="120"/>
      <c r="D116" s="120"/>
      <c r="E116" s="120"/>
      <c r="F116" s="120"/>
      <c r="G116" s="120"/>
      <c r="H116" s="120"/>
      <c r="I116" s="120"/>
      <c r="J116" s="120"/>
      <c r="K116" s="116"/>
    </row>
    <row r="117" spans="2:11" ht="18.75" customHeight="1">
      <c r="B117" s="121"/>
      <c r="C117" s="87"/>
      <c r="D117" s="87"/>
      <c r="E117" s="87"/>
      <c r="F117" s="122"/>
      <c r="G117" s="87"/>
      <c r="H117" s="87"/>
      <c r="I117" s="87"/>
      <c r="J117" s="87"/>
      <c r="K117" s="121"/>
    </row>
    <row r="118" spans="2:11" ht="18.75" customHeight="1">
      <c r="B118" s="97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2:11" ht="7.5" customHeight="1">
      <c r="B119" s="123"/>
      <c r="C119" s="124"/>
      <c r="D119" s="124"/>
      <c r="E119" s="124"/>
      <c r="F119" s="124"/>
      <c r="G119" s="124"/>
      <c r="H119" s="124"/>
      <c r="I119" s="124"/>
      <c r="J119" s="124"/>
      <c r="K119" s="125"/>
    </row>
    <row r="120" spans="2:11" ht="45" customHeight="1">
      <c r="B120" s="126"/>
      <c r="C120" s="162" t="s">
        <v>864</v>
      </c>
      <c r="D120" s="162"/>
      <c r="E120" s="162"/>
      <c r="F120" s="162"/>
      <c r="G120" s="162"/>
      <c r="H120" s="162"/>
      <c r="I120" s="162"/>
      <c r="J120" s="162"/>
      <c r="K120" s="127"/>
    </row>
    <row r="121" spans="2:11" ht="17.25" customHeight="1">
      <c r="B121" s="128"/>
      <c r="C121" s="103" t="s">
        <v>811</v>
      </c>
      <c r="D121" s="103"/>
      <c r="E121" s="103"/>
      <c r="F121" s="103" t="s">
        <v>812</v>
      </c>
      <c r="G121" s="104"/>
      <c r="H121" s="103" t="s">
        <v>115</v>
      </c>
      <c r="I121" s="103" t="s">
        <v>57</v>
      </c>
      <c r="J121" s="103" t="s">
        <v>813</v>
      </c>
      <c r="K121" s="129"/>
    </row>
    <row r="122" spans="2:11" ht="17.25" customHeight="1">
      <c r="B122" s="128"/>
      <c r="C122" s="105" t="s">
        <v>814</v>
      </c>
      <c r="D122" s="105"/>
      <c r="E122" s="105"/>
      <c r="F122" s="106" t="s">
        <v>815</v>
      </c>
      <c r="G122" s="107"/>
      <c r="H122" s="105"/>
      <c r="I122" s="105"/>
      <c r="J122" s="105" t="s">
        <v>816</v>
      </c>
      <c r="K122" s="129"/>
    </row>
    <row r="123" spans="2:11" ht="5.25" customHeight="1">
      <c r="B123" s="130"/>
      <c r="C123" s="108"/>
      <c r="D123" s="108"/>
      <c r="E123" s="108"/>
      <c r="F123" s="108"/>
      <c r="G123" s="91"/>
      <c r="H123" s="108"/>
      <c r="I123" s="108"/>
      <c r="J123" s="108"/>
      <c r="K123" s="131"/>
    </row>
    <row r="124" spans="2:11" ht="15" customHeight="1">
      <c r="B124" s="130"/>
      <c r="C124" s="91" t="s">
        <v>820</v>
      </c>
      <c r="D124" s="108"/>
      <c r="E124" s="108"/>
      <c r="F124" s="110" t="s">
        <v>817</v>
      </c>
      <c r="G124" s="91"/>
      <c r="H124" s="91" t="s">
        <v>856</v>
      </c>
      <c r="I124" s="91" t="s">
        <v>819</v>
      </c>
      <c r="J124" s="91">
        <v>120</v>
      </c>
      <c r="K124" s="132"/>
    </row>
    <row r="125" spans="2:11" ht="15" customHeight="1">
      <c r="B125" s="130"/>
      <c r="C125" s="91" t="s">
        <v>865</v>
      </c>
      <c r="D125" s="91"/>
      <c r="E125" s="91"/>
      <c r="F125" s="110" t="s">
        <v>817</v>
      </c>
      <c r="G125" s="91"/>
      <c r="H125" s="91" t="s">
        <v>866</v>
      </c>
      <c r="I125" s="91" t="s">
        <v>819</v>
      </c>
      <c r="J125" s="91" t="s">
        <v>867</v>
      </c>
      <c r="K125" s="132"/>
    </row>
    <row r="126" spans="2:11" ht="15" customHeight="1">
      <c r="B126" s="130"/>
      <c r="C126" s="91" t="s">
        <v>766</v>
      </c>
      <c r="D126" s="91"/>
      <c r="E126" s="91"/>
      <c r="F126" s="110" t="s">
        <v>817</v>
      </c>
      <c r="G126" s="91"/>
      <c r="H126" s="91" t="s">
        <v>868</v>
      </c>
      <c r="I126" s="91" t="s">
        <v>819</v>
      </c>
      <c r="J126" s="91" t="s">
        <v>867</v>
      </c>
      <c r="K126" s="132"/>
    </row>
    <row r="127" spans="2:11" ht="15" customHeight="1">
      <c r="B127" s="130"/>
      <c r="C127" s="91" t="s">
        <v>828</v>
      </c>
      <c r="D127" s="91"/>
      <c r="E127" s="91"/>
      <c r="F127" s="110" t="s">
        <v>823</v>
      </c>
      <c r="G127" s="91"/>
      <c r="H127" s="91" t="s">
        <v>829</v>
      </c>
      <c r="I127" s="91" t="s">
        <v>819</v>
      </c>
      <c r="J127" s="91">
        <v>15</v>
      </c>
      <c r="K127" s="132"/>
    </row>
    <row r="128" spans="2:11" ht="15" customHeight="1">
      <c r="B128" s="130"/>
      <c r="C128" s="112" t="s">
        <v>830</v>
      </c>
      <c r="D128" s="112"/>
      <c r="E128" s="112"/>
      <c r="F128" s="113" t="s">
        <v>823</v>
      </c>
      <c r="G128" s="112"/>
      <c r="H128" s="112" t="s">
        <v>831</v>
      </c>
      <c r="I128" s="112" t="s">
        <v>819</v>
      </c>
      <c r="J128" s="112">
        <v>15</v>
      </c>
      <c r="K128" s="132"/>
    </row>
    <row r="129" spans="2:11" ht="15" customHeight="1">
      <c r="B129" s="130"/>
      <c r="C129" s="112" t="s">
        <v>832</v>
      </c>
      <c r="D129" s="112"/>
      <c r="E129" s="112"/>
      <c r="F129" s="113" t="s">
        <v>823</v>
      </c>
      <c r="G129" s="112"/>
      <c r="H129" s="112" t="s">
        <v>833</v>
      </c>
      <c r="I129" s="112" t="s">
        <v>819</v>
      </c>
      <c r="J129" s="112">
        <v>20</v>
      </c>
      <c r="K129" s="132"/>
    </row>
    <row r="130" spans="2:11" ht="15" customHeight="1">
      <c r="B130" s="130"/>
      <c r="C130" s="112" t="s">
        <v>834</v>
      </c>
      <c r="D130" s="112"/>
      <c r="E130" s="112"/>
      <c r="F130" s="113" t="s">
        <v>823</v>
      </c>
      <c r="G130" s="112"/>
      <c r="H130" s="112" t="s">
        <v>835</v>
      </c>
      <c r="I130" s="112" t="s">
        <v>819</v>
      </c>
      <c r="J130" s="112">
        <v>20</v>
      </c>
      <c r="K130" s="132"/>
    </row>
    <row r="131" spans="2:11" ht="15" customHeight="1">
      <c r="B131" s="130"/>
      <c r="C131" s="91" t="s">
        <v>822</v>
      </c>
      <c r="D131" s="91"/>
      <c r="E131" s="91"/>
      <c r="F131" s="110" t="s">
        <v>823</v>
      </c>
      <c r="G131" s="91"/>
      <c r="H131" s="91" t="s">
        <v>856</v>
      </c>
      <c r="I131" s="91" t="s">
        <v>819</v>
      </c>
      <c r="J131" s="91">
        <v>50</v>
      </c>
      <c r="K131" s="132"/>
    </row>
    <row r="132" spans="2:11" ht="15" customHeight="1">
      <c r="B132" s="130"/>
      <c r="C132" s="91" t="s">
        <v>836</v>
      </c>
      <c r="D132" s="91"/>
      <c r="E132" s="91"/>
      <c r="F132" s="110" t="s">
        <v>823</v>
      </c>
      <c r="G132" s="91"/>
      <c r="H132" s="91" t="s">
        <v>856</v>
      </c>
      <c r="I132" s="91" t="s">
        <v>819</v>
      </c>
      <c r="J132" s="91">
        <v>50</v>
      </c>
      <c r="K132" s="132"/>
    </row>
    <row r="133" spans="2:11" ht="15" customHeight="1">
      <c r="B133" s="130"/>
      <c r="C133" s="91" t="s">
        <v>842</v>
      </c>
      <c r="D133" s="91"/>
      <c r="E133" s="91"/>
      <c r="F133" s="110" t="s">
        <v>823</v>
      </c>
      <c r="G133" s="91"/>
      <c r="H133" s="91" t="s">
        <v>856</v>
      </c>
      <c r="I133" s="91" t="s">
        <v>819</v>
      </c>
      <c r="J133" s="91">
        <v>50</v>
      </c>
      <c r="K133" s="132"/>
    </row>
    <row r="134" spans="2:11" ht="15" customHeight="1">
      <c r="B134" s="130"/>
      <c r="C134" s="91" t="s">
        <v>844</v>
      </c>
      <c r="D134" s="91"/>
      <c r="E134" s="91"/>
      <c r="F134" s="110" t="s">
        <v>823</v>
      </c>
      <c r="G134" s="91"/>
      <c r="H134" s="91" t="s">
        <v>856</v>
      </c>
      <c r="I134" s="91" t="s">
        <v>819</v>
      </c>
      <c r="J134" s="91">
        <v>50</v>
      </c>
      <c r="K134" s="132"/>
    </row>
    <row r="135" spans="2:11" ht="15" customHeight="1">
      <c r="B135" s="130"/>
      <c r="C135" s="91" t="s">
        <v>121</v>
      </c>
      <c r="D135" s="91"/>
      <c r="E135" s="91"/>
      <c r="F135" s="110" t="s">
        <v>823</v>
      </c>
      <c r="G135" s="91"/>
      <c r="H135" s="91" t="s">
        <v>869</v>
      </c>
      <c r="I135" s="91" t="s">
        <v>819</v>
      </c>
      <c r="J135" s="91">
        <v>255</v>
      </c>
      <c r="K135" s="132"/>
    </row>
    <row r="136" spans="2:11" ht="15" customHeight="1">
      <c r="B136" s="130"/>
      <c r="C136" s="91" t="s">
        <v>846</v>
      </c>
      <c r="D136" s="91"/>
      <c r="E136" s="91"/>
      <c r="F136" s="110" t="s">
        <v>817</v>
      </c>
      <c r="G136" s="91"/>
      <c r="H136" s="91" t="s">
        <v>870</v>
      </c>
      <c r="I136" s="91" t="s">
        <v>848</v>
      </c>
      <c r="J136" s="91"/>
      <c r="K136" s="132"/>
    </row>
    <row r="137" spans="2:11" ht="15" customHeight="1">
      <c r="B137" s="130"/>
      <c r="C137" s="91" t="s">
        <v>849</v>
      </c>
      <c r="D137" s="91"/>
      <c r="E137" s="91"/>
      <c r="F137" s="110" t="s">
        <v>817</v>
      </c>
      <c r="G137" s="91"/>
      <c r="H137" s="91" t="s">
        <v>871</v>
      </c>
      <c r="I137" s="91" t="s">
        <v>851</v>
      </c>
      <c r="J137" s="91"/>
      <c r="K137" s="132"/>
    </row>
    <row r="138" spans="2:11" ht="15" customHeight="1">
      <c r="B138" s="130"/>
      <c r="C138" s="91" t="s">
        <v>852</v>
      </c>
      <c r="D138" s="91"/>
      <c r="E138" s="91"/>
      <c r="F138" s="110" t="s">
        <v>817</v>
      </c>
      <c r="G138" s="91"/>
      <c r="H138" s="91" t="s">
        <v>852</v>
      </c>
      <c r="I138" s="91" t="s">
        <v>851</v>
      </c>
      <c r="J138" s="91"/>
      <c r="K138" s="132"/>
    </row>
    <row r="139" spans="2:11" ht="15" customHeight="1">
      <c r="B139" s="130"/>
      <c r="C139" s="91" t="s">
        <v>38</v>
      </c>
      <c r="D139" s="91"/>
      <c r="E139" s="91"/>
      <c r="F139" s="110" t="s">
        <v>817</v>
      </c>
      <c r="G139" s="91"/>
      <c r="H139" s="91" t="s">
        <v>872</v>
      </c>
      <c r="I139" s="91" t="s">
        <v>851</v>
      </c>
      <c r="J139" s="91"/>
      <c r="K139" s="132"/>
    </row>
    <row r="140" spans="2:11" ht="15" customHeight="1">
      <c r="B140" s="130"/>
      <c r="C140" s="91" t="s">
        <v>873</v>
      </c>
      <c r="D140" s="91"/>
      <c r="E140" s="91"/>
      <c r="F140" s="110" t="s">
        <v>817</v>
      </c>
      <c r="G140" s="91"/>
      <c r="H140" s="91" t="s">
        <v>874</v>
      </c>
      <c r="I140" s="91" t="s">
        <v>851</v>
      </c>
      <c r="J140" s="91"/>
      <c r="K140" s="132"/>
    </row>
    <row r="141" spans="2:11" ht="15" customHeight="1">
      <c r="B141" s="133"/>
      <c r="C141" s="134"/>
      <c r="D141" s="134"/>
      <c r="E141" s="134"/>
      <c r="F141" s="134"/>
      <c r="G141" s="134"/>
      <c r="H141" s="134"/>
      <c r="I141" s="134"/>
      <c r="J141" s="134"/>
      <c r="K141" s="135"/>
    </row>
    <row r="142" spans="2:11" ht="18.75" customHeight="1">
      <c r="B142" s="87"/>
      <c r="C142" s="87"/>
      <c r="D142" s="87"/>
      <c r="E142" s="87"/>
      <c r="F142" s="122"/>
      <c r="G142" s="87"/>
      <c r="H142" s="87"/>
      <c r="I142" s="87"/>
      <c r="J142" s="87"/>
      <c r="K142" s="87"/>
    </row>
    <row r="143" spans="2:11" ht="18.75" customHeight="1">
      <c r="B143" s="97"/>
      <c r="C143" s="97"/>
      <c r="D143" s="97"/>
      <c r="E143" s="97"/>
      <c r="F143" s="97"/>
      <c r="G143" s="97"/>
      <c r="H143" s="97"/>
      <c r="I143" s="97"/>
      <c r="J143" s="97"/>
      <c r="K143" s="97"/>
    </row>
    <row r="144" spans="2:11" ht="7.5" customHeight="1">
      <c r="B144" s="98"/>
      <c r="C144" s="99"/>
      <c r="D144" s="99"/>
      <c r="E144" s="99"/>
      <c r="F144" s="99"/>
      <c r="G144" s="99"/>
      <c r="H144" s="99"/>
      <c r="I144" s="99"/>
      <c r="J144" s="99"/>
      <c r="K144" s="100"/>
    </row>
    <row r="145" spans="2:11" ht="45" customHeight="1">
      <c r="B145" s="101"/>
      <c r="C145" s="166" t="s">
        <v>875</v>
      </c>
      <c r="D145" s="166"/>
      <c r="E145" s="166"/>
      <c r="F145" s="166"/>
      <c r="G145" s="166"/>
      <c r="H145" s="166"/>
      <c r="I145" s="166"/>
      <c r="J145" s="166"/>
      <c r="K145" s="102"/>
    </row>
    <row r="146" spans="2:11" ht="17.25" customHeight="1">
      <c r="B146" s="101"/>
      <c r="C146" s="103" t="s">
        <v>811</v>
      </c>
      <c r="D146" s="103"/>
      <c r="E146" s="103"/>
      <c r="F146" s="103" t="s">
        <v>812</v>
      </c>
      <c r="G146" s="104"/>
      <c r="H146" s="103" t="s">
        <v>115</v>
      </c>
      <c r="I146" s="103" t="s">
        <v>57</v>
      </c>
      <c r="J146" s="103" t="s">
        <v>813</v>
      </c>
      <c r="K146" s="102"/>
    </row>
    <row r="147" spans="2:11" ht="17.25" customHeight="1">
      <c r="B147" s="101"/>
      <c r="C147" s="105" t="s">
        <v>814</v>
      </c>
      <c r="D147" s="105"/>
      <c r="E147" s="105"/>
      <c r="F147" s="106" t="s">
        <v>815</v>
      </c>
      <c r="G147" s="107"/>
      <c r="H147" s="105"/>
      <c r="I147" s="105"/>
      <c r="J147" s="105" t="s">
        <v>816</v>
      </c>
      <c r="K147" s="102"/>
    </row>
    <row r="148" spans="2:11" ht="5.25" customHeight="1">
      <c r="B148" s="111"/>
      <c r="C148" s="108"/>
      <c r="D148" s="108"/>
      <c r="E148" s="108"/>
      <c r="F148" s="108"/>
      <c r="G148" s="109"/>
      <c r="H148" s="108"/>
      <c r="I148" s="108"/>
      <c r="J148" s="108"/>
      <c r="K148" s="132"/>
    </row>
    <row r="149" spans="2:11" ht="15" customHeight="1">
      <c r="B149" s="111"/>
      <c r="C149" s="136" t="s">
        <v>820</v>
      </c>
      <c r="D149" s="91"/>
      <c r="E149" s="91"/>
      <c r="F149" s="137" t="s">
        <v>817</v>
      </c>
      <c r="G149" s="91"/>
      <c r="H149" s="136" t="s">
        <v>856</v>
      </c>
      <c r="I149" s="136" t="s">
        <v>819</v>
      </c>
      <c r="J149" s="136">
        <v>120</v>
      </c>
      <c r="K149" s="132"/>
    </row>
    <row r="150" spans="2:11" ht="15" customHeight="1">
      <c r="B150" s="111"/>
      <c r="C150" s="136" t="s">
        <v>865</v>
      </c>
      <c r="D150" s="91"/>
      <c r="E150" s="91"/>
      <c r="F150" s="137" t="s">
        <v>817</v>
      </c>
      <c r="G150" s="91"/>
      <c r="H150" s="136" t="s">
        <v>876</v>
      </c>
      <c r="I150" s="136" t="s">
        <v>819</v>
      </c>
      <c r="J150" s="136" t="s">
        <v>867</v>
      </c>
      <c r="K150" s="132"/>
    </row>
    <row r="151" spans="2:11" ht="15" customHeight="1">
      <c r="B151" s="111"/>
      <c r="C151" s="136" t="s">
        <v>766</v>
      </c>
      <c r="D151" s="91"/>
      <c r="E151" s="91"/>
      <c r="F151" s="137" t="s">
        <v>817</v>
      </c>
      <c r="G151" s="91"/>
      <c r="H151" s="136" t="s">
        <v>877</v>
      </c>
      <c r="I151" s="136" t="s">
        <v>819</v>
      </c>
      <c r="J151" s="136" t="s">
        <v>867</v>
      </c>
      <c r="K151" s="132"/>
    </row>
    <row r="152" spans="2:11" ht="15" customHeight="1">
      <c r="B152" s="111"/>
      <c r="C152" s="136" t="s">
        <v>822</v>
      </c>
      <c r="D152" s="91"/>
      <c r="E152" s="91"/>
      <c r="F152" s="137" t="s">
        <v>823</v>
      </c>
      <c r="G152" s="91"/>
      <c r="H152" s="136" t="s">
        <v>856</v>
      </c>
      <c r="I152" s="136" t="s">
        <v>819</v>
      </c>
      <c r="J152" s="136">
        <v>50</v>
      </c>
      <c r="K152" s="132"/>
    </row>
    <row r="153" spans="2:11" ht="15" customHeight="1">
      <c r="B153" s="111"/>
      <c r="C153" s="136" t="s">
        <v>825</v>
      </c>
      <c r="D153" s="91"/>
      <c r="E153" s="91"/>
      <c r="F153" s="137" t="s">
        <v>817</v>
      </c>
      <c r="G153" s="91"/>
      <c r="H153" s="136" t="s">
        <v>856</v>
      </c>
      <c r="I153" s="136" t="s">
        <v>827</v>
      </c>
      <c r="J153" s="136"/>
      <c r="K153" s="132"/>
    </row>
    <row r="154" spans="2:11" ht="15" customHeight="1">
      <c r="B154" s="111"/>
      <c r="C154" s="136" t="s">
        <v>836</v>
      </c>
      <c r="D154" s="91"/>
      <c r="E154" s="91"/>
      <c r="F154" s="137" t="s">
        <v>823</v>
      </c>
      <c r="G154" s="91"/>
      <c r="H154" s="136" t="s">
        <v>856</v>
      </c>
      <c r="I154" s="136" t="s">
        <v>819</v>
      </c>
      <c r="J154" s="136">
        <v>50</v>
      </c>
      <c r="K154" s="132"/>
    </row>
    <row r="155" spans="2:11" ht="15" customHeight="1">
      <c r="B155" s="111"/>
      <c r="C155" s="136" t="s">
        <v>844</v>
      </c>
      <c r="D155" s="91"/>
      <c r="E155" s="91"/>
      <c r="F155" s="137" t="s">
        <v>823</v>
      </c>
      <c r="G155" s="91"/>
      <c r="H155" s="136" t="s">
        <v>856</v>
      </c>
      <c r="I155" s="136" t="s">
        <v>819</v>
      </c>
      <c r="J155" s="136">
        <v>50</v>
      </c>
      <c r="K155" s="132"/>
    </row>
    <row r="156" spans="2:11" ht="15" customHeight="1">
      <c r="B156" s="111"/>
      <c r="C156" s="136" t="s">
        <v>842</v>
      </c>
      <c r="D156" s="91"/>
      <c r="E156" s="91"/>
      <c r="F156" s="137" t="s">
        <v>823</v>
      </c>
      <c r="G156" s="91"/>
      <c r="H156" s="136" t="s">
        <v>856</v>
      </c>
      <c r="I156" s="136" t="s">
        <v>819</v>
      </c>
      <c r="J156" s="136">
        <v>50</v>
      </c>
      <c r="K156" s="132"/>
    </row>
    <row r="157" spans="2:11" ht="15" customHeight="1">
      <c r="B157" s="111"/>
      <c r="C157" s="136" t="s">
        <v>95</v>
      </c>
      <c r="D157" s="91"/>
      <c r="E157" s="91"/>
      <c r="F157" s="137" t="s">
        <v>817</v>
      </c>
      <c r="G157" s="91"/>
      <c r="H157" s="136" t="s">
        <v>878</v>
      </c>
      <c r="I157" s="136" t="s">
        <v>819</v>
      </c>
      <c r="J157" s="136" t="s">
        <v>879</v>
      </c>
      <c r="K157" s="132"/>
    </row>
    <row r="158" spans="2:11" ht="15" customHeight="1">
      <c r="B158" s="111"/>
      <c r="C158" s="136" t="s">
        <v>880</v>
      </c>
      <c r="D158" s="91"/>
      <c r="E158" s="91"/>
      <c r="F158" s="137" t="s">
        <v>817</v>
      </c>
      <c r="G158" s="91"/>
      <c r="H158" s="136" t="s">
        <v>881</v>
      </c>
      <c r="I158" s="136" t="s">
        <v>851</v>
      </c>
      <c r="J158" s="136"/>
      <c r="K158" s="132"/>
    </row>
    <row r="159" spans="2:11" ht="15" customHeight="1">
      <c r="B159" s="138"/>
      <c r="C159" s="120"/>
      <c r="D159" s="120"/>
      <c r="E159" s="120"/>
      <c r="F159" s="120"/>
      <c r="G159" s="120"/>
      <c r="H159" s="120"/>
      <c r="I159" s="120"/>
      <c r="J159" s="120"/>
      <c r="K159" s="139"/>
    </row>
    <row r="160" spans="2:11" ht="18.75" customHeight="1">
      <c r="B160" s="87"/>
      <c r="C160" s="91"/>
      <c r="D160" s="91"/>
      <c r="E160" s="91"/>
      <c r="F160" s="110"/>
      <c r="G160" s="91"/>
      <c r="H160" s="91"/>
      <c r="I160" s="91"/>
      <c r="J160" s="91"/>
      <c r="K160" s="87"/>
    </row>
    <row r="161" spans="2:11" ht="18.75" customHeight="1">
      <c r="B161" s="97"/>
      <c r="C161" s="97"/>
      <c r="D161" s="97"/>
      <c r="E161" s="97"/>
      <c r="F161" s="97"/>
      <c r="G161" s="97"/>
      <c r="H161" s="97"/>
      <c r="I161" s="97"/>
      <c r="J161" s="97"/>
      <c r="K161" s="97"/>
    </row>
    <row r="162" spans="2:11" ht="7.5" customHeight="1">
      <c r="B162" s="78"/>
      <c r="C162" s="79"/>
      <c r="D162" s="79"/>
      <c r="E162" s="79"/>
      <c r="F162" s="79"/>
      <c r="G162" s="79"/>
      <c r="H162" s="79"/>
      <c r="I162" s="79"/>
      <c r="J162" s="79"/>
      <c r="K162" s="80"/>
    </row>
    <row r="163" spans="2:11" ht="45" customHeight="1">
      <c r="B163" s="81"/>
      <c r="C163" s="162" t="s">
        <v>882</v>
      </c>
      <c r="D163" s="162"/>
      <c r="E163" s="162"/>
      <c r="F163" s="162"/>
      <c r="G163" s="162"/>
      <c r="H163" s="162"/>
      <c r="I163" s="162"/>
      <c r="J163" s="162"/>
      <c r="K163" s="82"/>
    </row>
    <row r="164" spans="2:11" ht="17.25" customHeight="1">
      <c r="B164" s="81"/>
      <c r="C164" s="103" t="s">
        <v>811</v>
      </c>
      <c r="D164" s="103"/>
      <c r="E164" s="103"/>
      <c r="F164" s="103" t="s">
        <v>812</v>
      </c>
      <c r="G164" s="140"/>
      <c r="H164" s="141" t="s">
        <v>115</v>
      </c>
      <c r="I164" s="141" t="s">
        <v>57</v>
      </c>
      <c r="J164" s="103" t="s">
        <v>813</v>
      </c>
      <c r="K164" s="82"/>
    </row>
    <row r="165" spans="2:11" ht="17.25" customHeight="1">
      <c r="B165" s="84"/>
      <c r="C165" s="105" t="s">
        <v>814</v>
      </c>
      <c r="D165" s="105"/>
      <c r="E165" s="105"/>
      <c r="F165" s="106" t="s">
        <v>815</v>
      </c>
      <c r="G165" s="142"/>
      <c r="H165" s="143"/>
      <c r="I165" s="143"/>
      <c r="J165" s="105" t="s">
        <v>816</v>
      </c>
      <c r="K165" s="85"/>
    </row>
    <row r="166" spans="2:11" ht="5.25" customHeight="1">
      <c r="B166" s="111"/>
      <c r="C166" s="108"/>
      <c r="D166" s="108"/>
      <c r="E166" s="108"/>
      <c r="F166" s="108"/>
      <c r="G166" s="109"/>
      <c r="H166" s="108"/>
      <c r="I166" s="108"/>
      <c r="J166" s="108"/>
      <c r="K166" s="132"/>
    </row>
    <row r="167" spans="2:11" ht="15" customHeight="1">
      <c r="B167" s="111"/>
      <c r="C167" s="91" t="s">
        <v>820</v>
      </c>
      <c r="D167" s="91"/>
      <c r="E167" s="91"/>
      <c r="F167" s="110" t="s">
        <v>817</v>
      </c>
      <c r="G167" s="91"/>
      <c r="H167" s="91" t="s">
        <v>856</v>
      </c>
      <c r="I167" s="91" t="s">
        <v>819</v>
      </c>
      <c r="J167" s="91">
        <v>120</v>
      </c>
      <c r="K167" s="132"/>
    </row>
    <row r="168" spans="2:11" ht="15" customHeight="1">
      <c r="B168" s="111"/>
      <c r="C168" s="91" t="s">
        <v>865</v>
      </c>
      <c r="D168" s="91"/>
      <c r="E168" s="91"/>
      <c r="F168" s="110" t="s">
        <v>817</v>
      </c>
      <c r="G168" s="91"/>
      <c r="H168" s="91" t="s">
        <v>866</v>
      </c>
      <c r="I168" s="91" t="s">
        <v>819</v>
      </c>
      <c r="J168" s="91" t="s">
        <v>867</v>
      </c>
      <c r="K168" s="132"/>
    </row>
    <row r="169" spans="2:11" ht="15" customHeight="1">
      <c r="B169" s="111"/>
      <c r="C169" s="91" t="s">
        <v>766</v>
      </c>
      <c r="D169" s="91"/>
      <c r="E169" s="91"/>
      <c r="F169" s="110" t="s">
        <v>817</v>
      </c>
      <c r="G169" s="91"/>
      <c r="H169" s="91" t="s">
        <v>883</v>
      </c>
      <c r="I169" s="91" t="s">
        <v>819</v>
      </c>
      <c r="J169" s="91" t="s">
        <v>867</v>
      </c>
      <c r="K169" s="132"/>
    </row>
    <row r="170" spans="2:11" ht="15" customHeight="1">
      <c r="B170" s="111"/>
      <c r="C170" s="91" t="s">
        <v>822</v>
      </c>
      <c r="D170" s="91"/>
      <c r="E170" s="91"/>
      <c r="F170" s="110" t="s">
        <v>823</v>
      </c>
      <c r="G170" s="91"/>
      <c r="H170" s="91" t="s">
        <v>883</v>
      </c>
      <c r="I170" s="91" t="s">
        <v>819</v>
      </c>
      <c r="J170" s="91">
        <v>50</v>
      </c>
      <c r="K170" s="132"/>
    </row>
    <row r="171" spans="2:11" ht="15" customHeight="1">
      <c r="B171" s="111"/>
      <c r="C171" s="91" t="s">
        <v>825</v>
      </c>
      <c r="D171" s="91"/>
      <c r="E171" s="91"/>
      <c r="F171" s="110" t="s">
        <v>817</v>
      </c>
      <c r="G171" s="91"/>
      <c r="H171" s="91" t="s">
        <v>883</v>
      </c>
      <c r="I171" s="91" t="s">
        <v>827</v>
      </c>
      <c r="J171" s="91"/>
      <c r="K171" s="132"/>
    </row>
    <row r="172" spans="2:11" ht="15" customHeight="1">
      <c r="B172" s="111"/>
      <c r="C172" s="91" t="s">
        <v>836</v>
      </c>
      <c r="D172" s="91"/>
      <c r="E172" s="91"/>
      <c r="F172" s="110" t="s">
        <v>823</v>
      </c>
      <c r="G172" s="91"/>
      <c r="H172" s="91" t="s">
        <v>883</v>
      </c>
      <c r="I172" s="91" t="s">
        <v>819</v>
      </c>
      <c r="J172" s="91">
        <v>50</v>
      </c>
      <c r="K172" s="132"/>
    </row>
    <row r="173" spans="2:11" ht="15" customHeight="1">
      <c r="B173" s="111"/>
      <c r="C173" s="91" t="s">
        <v>844</v>
      </c>
      <c r="D173" s="91"/>
      <c r="E173" s="91"/>
      <c r="F173" s="110" t="s">
        <v>823</v>
      </c>
      <c r="G173" s="91"/>
      <c r="H173" s="91" t="s">
        <v>883</v>
      </c>
      <c r="I173" s="91" t="s">
        <v>819</v>
      </c>
      <c r="J173" s="91">
        <v>50</v>
      </c>
      <c r="K173" s="132"/>
    </row>
    <row r="174" spans="2:11" ht="15" customHeight="1">
      <c r="B174" s="111"/>
      <c r="C174" s="91" t="s">
        <v>842</v>
      </c>
      <c r="D174" s="91"/>
      <c r="E174" s="91"/>
      <c r="F174" s="110" t="s">
        <v>823</v>
      </c>
      <c r="G174" s="91"/>
      <c r="H174" s="91" t="s">
        <v>883</v>
      </c>
      <c r="I174" s="91" t="s">
        <v>819</v>
      </c>
      <c r="J174" s="91">
        <v>50</v>
      </c>
      <c r="K174" s="132"/>
    </row>
    <row r="175" spans="2:11" ht="15" customHeight="1">
      <c r="B175" s="111"/>
      <c r="C175" s="91" t="s">
        <v>114</v>
      </c>
      <c r="D175" s="91"/>
      <c r="E175" s="91"/>
      <c r="F175" s="110" t="s">
        <v>817</v>
      </c>
      <c r="G175" s="91"/>
      <c r="H175" s="91" t="s">
        <v>884</v>
      </c>
      <c r="I175" s="91" t="s">
        <v>885</v>
      </c>
      <c r="J175" s="91"/>
      <c r="K175" s="132"/>
    </row>
    <row r="176" spans="2:11" ht="15" customHeight="1">
      <c r="B176" s="111"/>
      <c r="C176" s="91" t="s">
        <v>57</v>
      </c>
      <c r="D176" s="91"/>
      <c r="E176" s="91"/>
      <c r="F176" s="110" t="s">
        <v>817</v>
      </c>
      <c r="G176" s="91"/>
      <c r="H176" s="91" t="s">
        <v>886</v>
      </c>
      <c r="I176" s="91" t="s">
        <v>887</v>
      </c>
      <c r="J176" s="91">
        <v>1</v>
      </c>
      <c r="K176" s="132"/>
    </row>
    <row r="177" spans="2:11" ht="15" customHeight="1">
      <c r="B177" s="111"/>
      <c r="C177" s="91" t="s">
        <v>53</v>
      </c>
      <c r="D177" s="91"/>
      <c r="E177" s="91"/>
      <c r="F177" s="110" t="s">
        <v>817</v>
      </c>
      <c r="G177" s="91"/>
      <c r="H177" s="91" t="s">
        <v>888</v>
      </c>
      <c r="I177" s="91" t="s">
        <v>819</v>
      </c>
      <c r="J177" s="91">
        <v>20</v>
      </c>
      <c r="K177" s="132"/>
    </row>
    <row r="178" spans="2:11" ht="15" customHeight="1">
      <c r="B178" s="111"/>
      <c r="C178" s="91" t="s">
        <v>115</v>
      </c>
      <c r="D178" s="91"/>
      <c r="E178" s="91"/>
      <c r="F178" s="110" t="s">
        <v>817</v>
      </c>
      <c r="G178" s="91"/>
      <c r="H178" s="91" t="s">
        <v>889</v>
      </c>
      <c r="I178" s="91" t="s">
        <v>819</v>
      </c>
      <c r="J178" s="91">
        <v>255</v>
      </c>
      <c r="K178" s="132"/>
    </row>
    <row r="179" spans="2:11" ht="15" customHeight="1">
      <c r="B179" s="111"/>
      <c r="C179" s="91" t="s">
        <v>116</v>
      </c>
      <c r="D179" s="91"/>
      <c r="E179" s="91"/>
      <c r="F179" s="110" t="s">
        <v>817</v>
      </c>
      <c r="G179" s="91"/>
      <c r="H179" s="91" t="s">
        <v>782</v>
      </c>
      <c r="I179" s="91" t="s">
        <v>819</v>
      </c>
      <c r="J179" s="91">
        <v>10</v>
      </c>
      <c r="K179" s="132"/>
    </row>
    <row r="180" spans="2:11" ht="15" customHeight="1">
      <c r="B180" s="111"/>
      <c r="C180" s="91" t="s">
        <v>117</v>
      </c>
      <c r="D180" s="91"/>
      <c r="E180" s="91"/>
      <c r="F180" s="110" t="s">
        <v>817</v>
      </c>
      <c r="G180" s="91"/>
      <c r="H180" s="91" t="s">
        <v>890</v>
      </c>
      <c r="I180" s="91" t="s">
        <v>851</v>
      </c>
      <c r="J180" s="91"/>
      <c r="K180" s="132"/>
    </row>
    <row r="181" spans="2:11" ht="15" customHeight="1">
      <c r="B181" s="111"/>
      <c r="C181" s="91" t="s">
        <v>891</v>
      </c>
      <c r="D181" s="91"/>
      <c r="E181" s="91"/>
      <c r="F181" s="110" t="s">
        <v>817</v>
      </c>
      <c r="G181" s="91"/>
      <c r="H181" s="91" t="s">
        <v>892</v>
      </c>
      <c r="I181" s="91" t="s">
        <v>851</v>
      </c>
      <c r="J181" s="91"/>
      <c r="K181" s="132"/>
    </row>
    <row r="182" spans="2:11" ht="15" customHeight="1">
      <c r="B182" s="111"/>
      <c r="C182" s="91" t="s">
        <v>880</v>
      </c>
      <c r="D182" s="91"/>
      <c r="E182" s="91"/>
      <c r="F182" s="110" t="s">
        <v>817</v>
      </c>
      <c r="G182" s="91"/>
      <c r="H182" s="91" t="s">
        <v>893</v>
      </c>
      <c r="I182" s="91" t="s">
        <v>851</v>
      </c>
      <c r="J182" s="91"/>
      <c r="K182" s="132"/>
    </row>
    <row r="183" spans="2:11" ht="15" customHeight="1">
      <c r="B183" s="111"/>
      <c r="C183" s="91" t="s">
        <v>120</v>
      </c>
      <c r="D183" s="91"/>
      <c r="E183" s="91"/>
      <c r="F183" s="110" t="s">
        <v>823</v>
      </c>
      <c r="G183" s="91"/>
      <c r="H183" s="91" t="s">
        <v>894</v>
      </c>
      <c r="I183" s="91" t="s">
        <v>819</v>
      </c>
      <c r="J183" s="91">
        <v>50</v>
      </c>
      <c r="K183" s="132"/>
    </row>
    <row r="184" spans="2:11" ht="15" customHeight="1">
      <c r="B184" s="138"/>
      <c r="C184" s="120"/>
      <c r="D184" s="120"/>
      <c r="E184" s="120"/>
      <c r="F184" s="120"/>
      <c r="G184" s="120"/>
      <c r="H184" s="120"/>
      <c r="I184" s="120"/>
      <c r="J184" s="120"/>
      <c r="K184" s="139"/>
    </row>
    <row r="185" spans="2:11" ht="18.75" customHeight="1">
      <c r="B185" s="87"/>
      <c r="C185" s="91"/>
      <c r="D185" s="91"/>
      <c r="E185" s="91"/>
      <c r="F185" s="110"/>
      <c r="G185" s="91"/>
      <c r="H185" s="91"/>
      <c r="I185" s="91"/>
      <c r="J185" s="91"/>
      <c r="K185" s="87"/>
    </row>
    <row r="186" spans="2:11" ht="18.75" customHeight="1">
      <c r="B186" s="97"/>
      <c r="C186" s="97"/>
      <c r="D186" s="97"/>
      <c r="E186" s="97"/>
      <c r="F186" s="97"/>
      <c r="G186" s="97"/>
      <c r="H186" s="97"/>
      <c r="I186" s="97"/>
      <c r="J186" s="97"/>
      <c r="K186" s="97"/>
    </row>
    <row r="187" spans="2:11" ht="13.5">
      <c r="B187" s="78"/>
      <c r="C187" s="79"/>
      <c r="D187" s="79"/>
      <c r="E187" s="79"/>
      <c r="F187" s="79"/>
      <c r="G187" s="79"/>
      <c r="H187" s="79"/>
      <c r="I187" s="79"/>
      <c r="J187" s="79"/>
      <c r="K187" s="80"/>
    </row>
    <row r="188" spans="2:11" ht="21">
      <c r="B188" s="81"/>
      <c r="C188" s="162" t="s">
        <v>895</v>
      </c>
      <c r="D188" s="162"/>
      <c r="E188" s="162"/>
      <c r="F188" s="162"/>
      <c r="G188" s="162"/>
      <c r="H188" s="162"/>
      <c r="I188" s="162"/>
      <c r="J188" s="162"/>
      <c r="K188" s="82"/>
    </row>
    <row r="189" spans="2:11" ht="25.5" customHeight="1">
      <c r="B189" s="81"/>
      <c r="C189" s="144" t="s">
        <v>896</v>
      </c>
      <c r="D189" s="144"/>
      <c r="E189" s="144"/>
      <c r="F189" s="144" t="s">
        <v>897</v>
      </c>
      <c r="G189" s="145"/>
      <c r="H189" s="168" t="s">
        <v>898</v>
      </c>
      <c r="I189" s="168"/>
      <c r="J189" s="168"/>
      <c r="K189" s="82"/>
    </row>
    <row r="190" spans="2:11" ht="5.25" customHeight="1">
      <c r="B190" s="111"/>
      <c r="C190" s="108"/>
      <c r="D190" s="108"/>
      <c r="E190" s="108"/>
      <c r="F190" s="108"/>
      <c r="G190" s="91"/>
      <c r="H190" s="108"/>
      <c r="I190" s="108"/>
      <c r="J190" s="108"/>
      <c r="K190" s="132"/>
    </row>
    <row r="191" spans="2:11" ht="15" customHeight="1">
      <c r="B191" s="111"/>
      <c r="C191" s="91" t="s">
        <v>899</v>
      </c>
      <c r="D191" s="91"/>
      <c r="E191" s="91"/>
      <c r="F191" s="110" t="s">
        <v>43</v>
      </c>
      <c r="G191" s="91"/>
      <c r="H191" s="169" t="s">
        <v>900</v>
      </c>
      <c r="I191" s="169"/>
      <c r="J191" s="169"/>
      <c r="K191" s="132"/>
    </row>
    <row r="192" spans="2:11" ht="15" customHeight="1">
      <c r="B192" s="111"/>
      <c r="C192" s="117"/>
      <c r="D192" s="91"/>
      <c r="E192" s="91"/>
      <c r="F192" s="110" t="s">
        <v>44</v>
      </c>
      <c r="G192" s="91"/>
      <c r="H192" s="169" t="s">
        <v>901</v>
      </c>
      <c r="I192" s="169"/>
      <c r="J192" s="169"/>
      <c r="K192" s="132"/>
    </row>
    <row r="193" spans="2:11" ht="15" customHeight="1">
      <c r="B193" s="111"/>
      <c r="C193" s="117"/>
      <c r="D193" s="91"/>
      <c r="E193" s="91"/>
      <c r="F193" s="110" t="s">
        <v>47</v>
      </c>
      <c r="G193" s="91"/>
      <c r="H193" s="169" t="s">
        <v>902</v>
      </c>
      <c r="I193" s="169"/>
      <c r="J193" s="169"/>
      <c r="K193" s="132"/>
    </row>
    <row r="194" spans="2:11" ht="15" customHeight="1">
      <c r="B194" s="111"/>
      <c r="C194" s="91"/>
      <c r="D194" s="91"/>
      <c r="E194" s="91"/>
      <c r="F194" s="110" t="s">
        <v>45</v>
      </c>
      <c r="G194" s="91"/>
      <c r="H194" s="169" t="s">
        <v>903</v>
      </c>
      <c r="I194" s="169"/>
      <c r="J194" s="169"/>
      <c r="K194" s="132"/>
    </row>
    <row r="195" spans="2:11" ht="15" customHeight="1">
      <c r="B195" s="111"/>
      <c r="C195" s="91"/>
      <c r="D195" s="91"/>
      <c r="E195" s="91"/>
      <c r="F195" s="110" t="s">
        <v>46</v>
      </c>
      <c r="G195" s="91"/>
      <c r="H195" s="169" t="s">
        <v>904</v>
      </c>
      <c r="I195" s="169"/>
      <c r="J195" s="169"/>
      <c r="K195" s="132"/>
    </row>
    <row r="196" spans="2:11" ht="15" customHeight="1">
      <c r="B196" s="111"/>
      <c r="C196" s="91"/>
      <c r="D196" s="91"/>
      <c r="E196" s="91"/>
      <c r="F196" s="110"/>
      <c r="G196" s="91"/>
      <c r="H196" s="91"/>
      <c r="I196" s="91"/>
      <c r="J196" s="91"/>
      <c r="K196" s="132"/>
    </row>
    <row r="197" spans="2:11" ht="15" customHeight="1">
      <c r="B197" s="111"/>
      <c r="C197" s="91" t="s">
        <v>863</v>
      </c>
      <c r="D197" s="91"/>
      <c r="E197" s="91"/>
      <c r="F197" s="110" t="s">
        <v>78</v>
      </c>
      <c r="G197" s="91"/>
      <c r="H197" s="169" t="s">
        <v>905</v>
      </c>
      <c r="I197" s="169"/>
      <c r="J197" s="169"/>
      <c r="K197" s="132"/>
    </row>
    <row r="198" spans="2:11" ht="15" customHeight="1">
      <c r="B198" s="111"/>
      <c r="C198" s="117"/>
      <c r="D198" s="91"/>
      <c r="E198" s="91"/>
      <c r="F198" s="110" t="s">
        <v>760</v>
      </c>
      <c r="G198" s="91"/>
      <c r="H198" s="169" t="s">
        <v>761</v>
      </c>
      <c r="I198" s="169"/>
      <c r="J198" s="169"/>
      <c r="K198" s="132"/>
    </row>
    <row r="199" spans="2:11" ht="15" customHeight="1">
      <c r="B199" s="111"/>
      <c r="C199" s="91"/>
      <c r="D199" s="91"/>
      <c r="E199" s="91"/>
      <c r="F199" s="110" t="s">
        <v>758</v>
      </c>
      <c r="G199" s="91"/>
      <c r="H199" s="169" t="s">
        <v>906</v>
      </c>
      <c r="I199" s="169"/>
      <c r="J199" s="169"/>
      <c r="K199" s="132"/>
    </row>
    <row r="200" spans="2:11" ht="15" customHeight="1">
      <c r="B200" s="146"/>
      <c r="C200" s="117"/>
      <c r="D200" s="117"/>
      <c r="E200" s="117"/>
      <c r="F200" s="110" t="s">
        <v>762</v>
      </c>
      <c r="G200" s="96"/>
      <c r="H200" s="167" t="s">
        <v>763</v>
      </c>
      <c r="I200" s="167"/>
      <c r="J200" s="167"/>
      <c r="K200" s="147"/>
    </row>
    <row r="201" spans="2:11" ht="15" customHeight="1">
      <c r="B201" s="146"/>
      <c r="C201" s="117"/>
      <c r="D201" s="117"/>
      <c r="E201" s="117"/>
      <c r="F201" s="110" t="s">
        <v>764</v>
      </c>
      <c r="G201" s="96"/>
      <c r="H201" s="167" t="s">
        <v>907</v>
      </c>
      <c r="I201" s="167"/>
      <c r="J201" s="167"/>
      <c r="K201" s="147"/>
    </row>
    <row r="202" spans="2:11" ht="15" customHeight="1">
      <c r="B202" s="146"/>
      <c r="C202" s="117"/>
      <c r="D202" s="117"/>
      <c r="E202" s="117"/>
      <c r="F202" s="148"/>
      <c r="G202" s="96"/>
      <c r="H202" s="149"/>
      <c r="I202" s="149"/>
      <c r="J202" s="149"/>
      <c r="K202" s="147"/>
    </row>
    <row r="203" spans="2:11" ht="15" customHeight="1">
      <c r="B203" s="146"/>
      <c r="C203" s="91" t="s">
        <v>887</v>
      </c>
      <c r="D203" s="117"/>
      <c r="E203" s="117"/>
      <c r="F203" s="110">
        <v>1</v>
      </c>
      <c r="G203" s="96"/>
      <c r="H203" s="167" t="s">
        <v>908</v>
      </c>
      <c r="I203" s="167"/>
      <c r="J203" s="167"/>
      <c r="K203" s="147"/>
    </row>
    <row r="204" spans="2:11" ht="15" customHeight="1">
      <c r="B204" s="146"/>
      <c r="C204" s="117"/>
      <c r="D204" s="117"/>
      <c r="E204" s="117"/>
      <c r="F204" s="110">
        <v>2</v>
      </c>
      <c r="G204" s="96"/>
      <c r="H204" s="167" t="s">
        <v>909</v>
      </c>
      <c r="I204" s="167"/>
      <c r="J204" s="167"/>
      <c r="K204" s="147"/>
    </row>
    <row r="205" spans="2:11" ht="15" customHeight="1">
      <c r="B205" s="146"/>
      <c r="C205" s="117"/>
      <c r="D205" s="117"/>
      <c r="E205" s="117"/>
      <c r="F205" s="110">
        <v>3</v>
      </c>
      <c r="G205" s="96"/>
      <c r="H205" s="167" t="s">
        <v>910</v>
      </c>
      <c r="I205" s="167"/>
      <c r="J205" s="167"/>
      <c r="K205" s="147"/>
    </row>
    <row r="206" spans="2:11" ht="15" customHeight="1">
      <c r="B206" s="146"/>
      <c r="C206" s="117"/>
      <c r="D206" s="117"/>
      <c r="E206" s="117"/>
      <c r="F206" s="110">
        <v>4</v>
      </c>
      <c r="G206" s="96"/>
      <c r="H206" s="167" t="s">
        <v>911</v>
      </c>
      <c r="I206" s="167"/>
      <c r="J206" s="167"/>
      <c r="K206" s="147"/>
    </row>
    <row r="207" spans="2:11" ht="12.75" customHeight="1">
      <c r="B207" s="150"/>
      <c r="C207" s="151"/>
      <c r="D207" s="151"/>
      <c r="E207" s="151"/>
      <c r="F207" s="151"/>
      <c r="G207" s="151"/>
      <c r="H207" s="151"/>
      <c r="I207" s="151"/>
      <c r="J207" s="151"/>
      <c r="K207" s="152"/>
    </row>
  </sheetData>
  <mergeCells count="77">
    <mergeCell ref="H201:J201"/>
    <mergeCell ref="H203:J203"/>
    <mergeCell ref="H204:J204"/>
    <mergeCell ref="H205:J205"/>
    <mergeCell ref="H206:J206"/>
    <mergeCell ref="H200:J200"/>
    <mergeCell ref="C163:J163"/>
    <mergeCell ref="C188:J188"/>
    <mergeCell ref="H189:J189"/>
    <mergeCell ref="H191:J191"/>
    <mergeCell ref="H192:J192"/>
    <mergeCell ref="H193:J193"/>
    <mergeCell ref="H194:J194"/>
    <mergeCell ref="H195:J195"/>
    <mergeCell ref="H197:J197"/>
    <mergeCell ref="H198:J198"/>
    <mergeCell ref="H199:J199"/>
    <mergeCell ref="D68:J68"/>
    <mergeCell ref="C73:J73"/>
    <mergeCell ref="C100:J100"/>
    <mergeCell ref="C120:J120"/>
    <mergeCell ref="C145:J145"/>
    <mergeCell ref="D63:J63"/>
    <mergeCell ref="D64:J64"/>
    <mergeCell ref="D65:J65"/>
    <mergeCell ref="D66:J66"/>
    <mergeCell ref="D67:J67"/>
    <mergeCell ref="D57:J57"/>
    <mergeCell ref="D58:J58"/>
    <mergeCell ref="D59:J59"/>
    <mergeCell ref="D60:J60"/>
    <mergeCell ref="D61:J61"/>
    <mergeCell ref="C50:J50"/>
    <mergeCell ref="C52:J52"/>
    <mergeCell ref="C53:J53"/>
    <mergeCell ref="C55:J55"/>
    <mergeCell ref="D56:J56"/>
    <mergeCell ref="D45:J45"/>
    <mergeCell ref="E46:J46"/>
    <mergeCell ref="E47:J47"/>
    <mergeCell ref="E48:J48"/>
    <mergeCell ref="D49:J49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28:J28"/>
    <mergeCell ref="D29:J29"/>
    <mergeCell ref="D31:J31"/>
    <mergeCell ref="D32:J32"/>
    <mergeCell ref="D33:J33"/>
    <mergeCell ref="F21:J21"/>
    <mergeCell ref="C23:J23"/>
    <mergeCell ref="C24:J24"/>
    <mergeCell ref="D25:J25"/>
    <mergeCell ref="D26:J26"/>
    <mergeCell ref="F16:J16"/>
    <mergeCell ref="F17:J17"/>
    <mergeCell ref="F18:J18"/>
    <mergeCell ref="F19:J19"/>
    <mergeCell ref="F20:J20"/>
    <mergeCell ref="D10:J10"/>
    <mergeCell ref="D11:J11"/>
    <mergeCell ref="D13:J13"/>
    <mergeCell ref="D14:J14"/>
    <mergeCell ref="D15:J15"/>
    <mergeCell ref="C3:J3"/>
    <mergeCell ref="C4:J4"/>
    <mergeCell ref="C6:J6"/>
    <mergeCell ref="C7:J7"/>
    <mergeCell ref="C9:J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</dc:creator>
  <cp:keywords/>
  <dc:description/>
  <cp:lastModifiedBy>Pracovní</cp:lastModifiedBy>
  <dcterms:created xsi:type="dcterms:W3CDTF">2017-08-11T09:16:16Z</dcterms:created>
  <dcterms:modified xsi:type="dcterms:W3CDTF">2017-08-18T10:45:16Z</dcterms:modified>
  <cp:category/>
  <cp:version/>
  <cp:contentType/>
  <cp:contentStatus/>
</cp:coreProperties>
</file>