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bookViews>
    <workbookView xWindow="0" yWindow="0" windowWidth="21585" windowHeight="8145" tabRatio="808" activeTab="1"/>
  </bookViews>
  <sheets>
    <sheet name="UVlist" sheetId="1" r:id="rId1"/>
    <sheet name="Rekapitulace" sheetId="2" r:id="rId2"/>
    <sheet name="VN" sheetId="19" r:id="rId3"/>
    <sheet name="SK" sheetId="3" r:id="rId4"/>
    <sheet name="SK_schodiště v atriu" sheetId="21" r:id="rId5"/>
    <sheet name="ZTI" sheetId="4" r:id="rId6"/>
    <sheet name="ÚT" sheetId="5" r:id="rId7"/>
    <sheet name="VZT" sheetId="6" r:id="rId8"/>
    <sheet name="ESI" sheetId="7" r:id="rId9"/>
    <sheet name="MaR" sheetId="8" r:id="rId10"/>
    <sheet name="soupis kabelů MaR" sheetId="22" r:id="rId11"/>
    <sheet name="LOOP" sheetId="9" r:id="rId12"/>
    <sheet name="CCTV" sheetId="10" r:id="rId13"/>
    <sheet name="DSI" sheetId="11" r:id="rId14"/>
    <sheet name="DST" sheetId="12" r:id="rId15"/>
    <sheet name="DT" sheetId="13" r:id="rId16"/>
    <sheet name="EPS" sheetId="14" r:id="rId17"/>
    <sheet name="NZS" sheetId="15" r:id="rId18"/>
    <sheet name="PZTS" sheetId="16" r:id="rId19"/>
    <sheet name="OZVU" sheetId="18" r:id="rId20"/>
    <sheet name="ZDP" sheetId="17" r:id="rId21"/>
    <sheet name="Požární větrání" sheetId="20" r:id="rId22"/>
  </sheets>
  <definedNames>
    <definedName name="__CENA__">SK!$O$6:$O$938</definedName>
    <definedName name="__MAIN__">SK!$F$1:$CX$937</definedName>
    <definedName name="__MAIN2__" localSheetId="1">Rekapitulace!$B$1:$E$57</definedName>
    <definedName name="__MAIN2__">#REF!</definedName>
    <definedName name="__MAIN3__">UVlist!$A$3:$C$20</definedName>
    <definedName name="__SAZBA__">SK!#REF!</definedName>
    <definedName name="__T0__">SK!$F$5:$V$937</definedName>
    <definedName name="__T1__">SK!$F$6:$V$27</definedName>
    <definedName name="__T2__">SK!$F$7:$CX$7</definedName>
    <definedName name="__T3__">SK!#REF!</definedName>
    <definedName name="__TE0__">UVlist!$A$4:$C$13</definedName>
    <definedName name="__TE1__">UVlist!#REF!</definedName>
    <definedName name="__TE2__">UVlist!$A$19:$C$19</definedName>
    <definedName name="__TE3__">#REF!</definedName>
    <definedName name="__TR0__" localSheetId="1">Rekapitulace!$B$5:$C$6</definedName>
    <definedName name="__TR0__">#REF!</definedName>
    <definedName name="__TR1__" localSheetId="1">Rekapitulace!$B$6:$C$6</definedName>
    <definedName name="__TR1__">#REF!</definedName>
    <definedName name="_xlnm.Print_Titles" localSheetId="3">SK!$3:$4</definedName>
    <definedName name="_xlnm.Print_Area" localSheetId="12">CCTV!$C$2:$Q$59</definedName>
    <definedName name="_xlnm.Print_Area" localSheetId="13">DSI!$B$2:$Q$31</definedName>
    <definedName name="_xlnm.Print_Area" localSheetId="14">DST!$C$2:$Q$53</definedName>
    <definedName name="_xlnm.Print_Area" localSheetId="15">DT!$C$2:$Q$33</definedName>
    <definedName name="_xlnm.Print_Area" localSheetId="16">EPS!$C$4:$Q$83</definedName>
    <definedName name="_xlnm.Print_Area" localSheetId="8">ESI!$A$1:$K$144</definedName>
    <definedName name="_xlnm.Print_Area" localSheetId="11">LOOP!$C$1:$Q$25</definedName>
    <definedName name="_xlnm.Print_Area" localSheetId="9">MaR!$A$1:$G$89</definedName>
    <definedName name="_xlnm.Print_Area" localSheetId="17">NZS!$C$3:$Q$60</definedName>
    <definedName name="_xlnm.Print_Area" localSheetId="19">OZVU!$C$5:$Q$35</definedName>
    <definedName name="_xlnm.Print_Area" localSheetId="21">'Požární větrání'!$A$1:$G$55</definedName>
    <definedName name="_xlnm.Print_Area" localSheetId="18">PZTS!$C$3:$Q$90</definedName>
    <definedName name="_xlnm.Print_Area" localSheetId="3">SK!$F$1:$O$935</definedName>
    <definedName name="_xlnm.Print_Area" localSheetId="4">'SK_schodiště v atriu'!$F$1:$O$187</definedName>
    <definedName name="_xlnm.Print_Area" localSheetId="6">ÚT!$A$1:$G$58</definedName>
    <definedName name="_xlnm.Print_Area" localSheetId="2">VN!$A$1:$I$9</definedName>
    <definedName name="_xlnm.Print_Area" localSheetId="7">VZT!$A$1:$G$160</definedName>
    <definedName name="_xlnm.Print_Area" localSheetId="20">ZDP!$C$3:$Q$45</definedName>
    <definedName name="_xlnm.Print_Area" localSheetId="5">ZTI!$A$1:$G$95</definedName>
  </definedNames>
  <calcPr calcId="152511"/>
</workbook>
</file>

<file path=xl/calcChain.xml><?xml version="1.0" encoding="utf-8"?>
<calcChain xmlns="http://schemas.openxmlformats.org/spreadsheetml/2006/main">
  <c r="G94" i="4" l="1"/>
  <c r="AK9" i="4"/>
  <c r="AK10" i="4"/>
  <c r="AK11" i="4"/>
  <c r="AK12" i="4"/>
  <c r="AK13" i="4"/>
  <c r="AK14" i="4"/>
  <c r="AK15" i="4"/>
  <c r="AK16" i="4"/>
  <c r="AK17" i="4"/>
  <c r="AK18" i="4"/>
  <c r="AK19" i="4"/>
  <c r="AK21" i="4"/>
  <c r="AK22" i="4"/>
  <c r="AK23" i="4"/>
  <c r="AK24" i="4"/>
  <c r="AK25" i="4"/>
  <c r="AK26" i="4"/>
  <c r="AK27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5" i="4"/>
  <c r="AK8" i="4"/>
  <c r="AL7" i="4" s="1"/>
  <c r="AL53" i="4" l="1"/>
  <c r="AL28" i="4"/>
  <c r="G54" i="20"/>
  <c r="G159" i="6" l="1"/>
  <c r="H5" i="22" l="1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4" i="22"/>
  <c r="H81" i="22" l="1"/>
  <c r="G72" i="8" s="1"/>
  <c r="M136" i="21"/>
  <c r="S136" i="21" s="1"/>
  <c r="M135" i="21"/>
  <c r="S135" i="21" s="1"/>
  <c r="S134" i="21" s="1"/>
  <c r="O135" i="21" l="1"/>
  <c r="O134" i="21" s="1"/>
  <c r="O136" i="21"/>
  <c r="Q135" i="21"/>
  <c r="Q136" i="21"/>
  <c r="K181" i="21"/>
  <c r="M181" i="21" s="1"/>
  <c r="K180" i="21"/>
  <c r="K169" i="21"/>
  <c r="K97" i="21"/>
  <c r="M97" i="21" s="1"/>
  <c r="O97" i="21" s="1"/>
  <c r="O96" i="21" s="1"/>
  <c r="K112" i="21"/>
  <c r="K90" i="21"/>
  <c r="M90" i="21" s="1"/>
  <c r="K78" i="21"/>
  <c r="M78" i="21" s="1"/>
  <c r="K37" i="21"/>
  <c r="K43" i="21"/>
  <c r="K38" i="21"/>
  <c r="M38" i="21" s="1"/>
  <c r="O38" i="21" s="1"/>
  <c r="K15" i="21"/>
  <c r="M15" i="21" s="1"/>
  <c r="Q15" i="21" s="1"/>
  <c r="M186" i="21"/>
  <c r="S186" i="21" s="1"/>
  <c r="M183" i="21"/>
  <c r="O183" i="21" s="1"/>
  <c r="M182" i="21"/>
  <c r="O182" i="21" s="1"/>
  <c r="M177" i="21"/>
  <c r="Q177" i="21" s="1"/>
  <c r="M174" i="21"/>
  <c r="Q174" i="21" s="1"/>
  <c r="M169" i="21"/>
  <c r="Q169" i="21" s="1"/>
  <c r="M167" i="21"/>
  <c r="Q167" i="21" s="1"/>
  <c r="M165" i="21"/>
  <c r="Q165" i="21" s="1"/>
  <c r="M162" i="21"/>
  <c r="O162" i="21" s="1"/>
  <c r="M159" i="21"/>
  <c r="O159" i="21" s="1"/>
  <c r="M155" i="21"/>
  <c r="S155" i="21" s="1"/>
  <c r="M154" i="21"/>
  <c r="S154" i="21" s="1"/>
  <c r="M152" i="21"/>
  <c r="S152" i="21" s="1"/>
  <c r="M149" i="21"/>
  <c r="Q149" i="21" s="1"/>
  <c r="M148" i="21"/>
  <c r="Q148" i="21" s="1"/>
  <c r="M145" i="21"/>
  <c r="Q145" i="21" s="1"/>
  <c r="M142" i="21"/>
  <c r="M139" i="21"/>
  <c r="M132" i="21"/>
  <c r="Q132" i="21" s="1"/>
  <c r="M128" i="21"/>
  <c r="Q128" i="21" s="1"/>
  <c r="M124" i="21"/>
  <c r="Q124" i="21" s="1"/>
  <c r="M120" i="21"/>
  <c r="Q120" i="21" s="1"/>
  <c r="M116" i="21"/>
  <c r="Q116" i="21" s="1"/>
  <c r="M91" i="21"/>
  <c r="M89" i="21"/>
  <c r="S89" i="21" s="1"/>
  <c r="M88" i="21"/>
  <c r="S88" i="21" s="1"/>
  <c r="M85" i="21"/>
  <c r="S85" i="21" s="1"/>
  <c r="M82" i="21"/>
  <c r="S82" i="21" s="1"/>
  <c r="M75" i="21"/>
  <c r="M69" i="21"/>
  <c r="Q69" i="21" s="1"/>
  <c r="M65" i="21"/>
  <c r="Q65" i="21" s="1"/>
  <c r="M62" i="21"/>
  <c r="Q62" i="21" s="1"/>
  <c r="M59" i="21"/>
  <c r="Q59" i="21" s="1"/>
  <c r="M56" i="21"/>
  <c r="Q56" i="21" s="1"/>
  <c r="M53" i="21"/>
  <c r="O53" i="21" s="1"/>
  <c r="M50" i="21"/>
  <c r="O50" i="21" s="1"/>
  <c r="M47" i="21"/>
  <c r="O47" i="21" s="1"/>
  <c r="M44" i="21"/>
  <c r="O44" i="21" s="1"/>
  <c r="M36" i="21"/>
  <c r="O36" i="21" s="1"/>
  <c r="M31" i="21"/>
  <c r="M28" i="21"/>
  <c r="M23" i="21"/>
  <c r="Q23" i="21" s="1"/>
  <c r="M17" i="21"/>
  <c r="O17" i="21" s="1"/>
  <c r="M14" i="21"/>
  <c r="Q14" i="21" s="1"/>
  <c r="M13" i="21"/>
  <c r="Q13" i="21" s="1"/>
  <c r="M12" i="21"/>
  <c r="Q12" i="21" s="1"/>
  <c r="M10" i="21"/>
  <c r="S10" i="21" s="1"/>
  <c r="M7" i="21"/>
  <c r="O35" i="21" l="1"/>
  <c r="Q134" i="21"/>
  <c r="Q155" i="21"/>
  <c r="S185" i="21"/>
  <c r="S69" i="21"/>
  <c r="O152" i="21"/>
  <c r="Q38" i="21"/>
  <c r="O82" i="21"/>
  <c r="S65" i="21"/>
  <c r="Q47" i="21"/>
  <c r="Q53" i="21"/>
  <c r="S59" i="21"/>
  <c r="S13" i="21"/>
  <c r="Q17" i="21"/>
  <c r="S47" i="21"/>
  <c r="Q55" i="21"/>
  <c r="O155" i="21"/>
  <c r="Q44" i="21"/>
  <c r="O89" i="21"/>
  <c r="S116" i="21"/>
  <c r="S124" i="21"/>
  <c r="S132" i="21"/>
  <c r="S23" i="21"/>
  <c r="S44" i="21"/>
  <c r="S56" i="21"/>
  <c r="S62" i="21"/>
  <c r="Q154" i="21"/>
  <c r="Q159" i="21"/>
  <c r="Q162" i="21"/>
  <c r="Q182" i="21"/>
  <c r="Q97" i="21"/>
  <c r="Q96" i="21" s="1"/>
  <c r="S120" i="21"/>
  <c r="S128" i="21"/>
  <c r="S159" i="21"/>
  <c r="S182" i="21"/>
  <c r="S12" i="21"/>
  <c r="S14" i="21"/>
  <c r="S17" i="21"/>
  <c r="Q36" i="21"/>
  <c r="S38" i="21"/>
  <c r="Q50" i="21"/>
  <c r="S53" i="21"/>
  <c r="O85" i="21"/>
  <c r="O88" i="21"/>
  <c r="Q89" i="21"/>
  <c r="S97" i="21"/>
  <c r="S96" i="21" s="1"/>
  <c r="S148" i="21"/>
  <c r="Q152" i="21"/>
  <c r="S162" i="21"/>
  <c r="S167" i="21"/>
  <c r="S174" i="21"/>
  <c r="Q183" i="21"/>
  <c r="S36" i="21"/>
  <c r="S50" i="21"/>
  <c r="Q85" i="21"/>
  <c r="Q88" i="21"/>
  <c r="S183" i="21"/>
  <c r="Q82" i="21"/>
  <c r="S145" i="21"/>
  <c r="S149" i="21"/>
  <c r="O154" i="21"/>
  <c r="S165" i="21"/>
  <c r="S169" i="21"/>
  <c r="S177" i="21"/>
  <c r="Q142" i="21"/>
  <c r="O142" i="21"/>
  <c r="S7" i="21"/>
  <c r="Q7" i="21"/>
  <c r="O7" i="21"/>
  <c r="S90" i="21"/>
  <c r="Q90" i="21"/>
  <c r="O90" i="21"/>
  <c r="Q115" i="21"/>
  <c r="O157" i="21"/>
  <c r="O181" i="21"/>
  <c r="Q181" i="21"/>
  <c r="S181" i="21"/>
  <c r="Q10" i="21"/>
  <c r="O10" i="21"/>
  <c r="Q22" i="21"/>
  <c r="S28" i="21"/>
  <c r="Q28" i="21"/>
  <c r="O28" i="21"/>
  <c r="S75" i="21"/>
  <c r="Q75" i="21"/>
  <c r="O75" i="21"/>
  <c r="S91" i="21"/>
  <c r="Q91" i="21"/>
  <c r="O91" i="21"/>
  <c r="S142" i="21"/>
  <c r="O15" i="21"/>
  <c r="S15" i="21"/>
  <c r="S31" i="21"/>
  <c r="Q31" i="21"/>
  <c r="O31" i="21"/>
  <c r="S78" i="21"/>
  <c r="Q78" i="21"/>
  <c r="O78" i="21"/>
  <c r="S139" i="21"/>
  <c r="Q139" i="21"/>
  <c r="Q138" i="21" s="1"/>
  <c r="O139" i="21"/>
  <c r="S151" i="21"/>
  <c r="O186" i="21"/>
  <c r="O12" i="21"/>
  <c r="O13" i="21"/>
  <c r="O14" i="21"/>
  <c r="O23" i="21"/>
  <c r="O56" i="21"/>
  <c r="O59" i="21"/>
  <c r="O62" i="21"/>
  <c r="O65" i="21"/>
  <c r="O69" i="21"/>
  <c r="O116" i="21"/>
  <c r="O120" i="21"/>
  <c r="O124" i="21"/>
  <c r="O128" i="21"/>
  <c r="O132" i="21"/>
  <c r="O145" i="21"/>
  <c r="O148" i="21"/>
  <c r="O149" i="21"/>
  <c r="O165" i="21"/>
  <c r="O167" i="21"/>
  <c r="O169" i="21"/>
  <c r="O174" i="21"/>
  <c r="O177" i="21"/>
  <c r="Q186" i="21"/>
  <c r="G50" i="20"/>
  <c r="G49" i="20"/>
  <c r="G48" i="20"/>
  <c r="G47" i="20"/>
  <c r="G46" i="20"/>
  <c r="G45" i="20"/>
  <c r="G44" i="20"/>
  <c r="G42" i="20"/>
  <c r="G41" i="20"/>
  <c r="G37" i="20"/>
  <c r="G36" i="20"/>
  <c r="G35" i="20"/>
  <c r="G34" i="20"/>
  <c r="G33" i="20"/>
  <c r="G32" i="20"/>
  <c r="G31" i="20"/>
  <c r="G28" i="20"/>
  <c r="G27" i="20"/>
  <c r="G26" i="20"/>
  <c r="G25" i="20"/>
  <c r="G24" i="20"/>
  <c r="G21" i="20"/>
  <c r="G20" i="20"/>
  <c r="G19" i="20"/>
  <c r="G18" i="20"/>
  <c r="G15" i="20"/>
  <c r="G14" i="20"/>
  <c r="G13" i="20"/>
  <c r="G12" i="20"/>
  <c r="G11" i="20"/>
  <c r="G7" i="20"/>
  <c r="G6" i="20"/>
  <c r="G5" i="20"/>
  <c r="G4" i="20"/>
  <c r="G53" i="20" s="1"/>
  <c r="O74" i="21" l="1"/>
  <c r="O151" i="21"/>
  <c r="O138" i="21"/>
  <c r="O164" i="21"/>
  <c r="O115" i="21"/>
  <c r="O81" i="21"/>
  <c r="Q151" i="21"/>
  <c r="S22" i="21"/>
  <c r="Q35" i="21"/>
  <c r="S115" i="21"/>
  <c r="S35" i="21"/>
  <c r="Q164" i="21"/>
  <c r="Q157" i="21"/>
  <c r="S55" i="21"/>
  <c r="S164" i="21"/>
  <c r="S157" i="21"/>
  <c r="S81" i="21"/>
  <c r="Q27" i="21"/>
  <c r="Q81" i="21"/>
  <c r="O6" i="21"/>
  <c r="Q185" i="21"/>
  <c r="O22" i="21"/>
  <c r="Q74" i="21"/>
  <c r="S27" i="21"/>
  <c r="Q6" i="21"/>
  <c r="S138" i="21"/>
  <c r="S74" i="21"/>
  <c r="S6" i="21"/>
  <c r="O55" i="21"/>
  <c r="O185" i="21"/>
  <c r="O27" i="21"/>
  <c r="G55" i="20"/>
  <c r="C49" i="2" s="1"/>
  <c r="K94" i="21" l="1"/>
  <c r="M94" i="21" s="1"/>
  <c r="Q94" i="21" s="1"/>
  <c r="Q93" i="21" s="1"/>
  <c r="Q5" i="21" s="1"/>
  <c r="N35" i="18"/>
  <c r="BK32" i="18"/>
  <c r="BI32" i="18"/>
  <c r="BH32" i="18"/>
  <c r="BG32" i="18"/>
  <c r="BF32" i="18"/>
  <c r="AA32" i="18"/>
  <c r="Y32" i="18"/>
  <c r="W32" i="18"/>
  <c r="N32" i="18"/>
  <c r="BE32" i="18" s="1"/>
  <c r="BK31" i="18"/>
  <c r="BI31" i="18"/>
  <c r="BH31" i="18"/>
  <c r="BG31" i="18"/>
  <c r="BF31" i="18"/>
  <c r="AA31" i="18"/>
  <c r="Y31" i="18"/>
  <c r="W31" i="18"/>
  <c r="N31" i="18"/>
  <c r="BE31" i="18" s="1"/>
  <c r="BK29" i="18"/>
  <c r="BI29" i="18"/>
  <c r="BH29" i="18"/>
  <c r="BG29" i="18"/>
  <c r="BF29" i="18"/>
  <c r="AA29" i="18"/>
  <c r="Y29" i="18"/>
  <c r="W29" i="18"/>
  <c r="N29" i="18"/>
  <c r="BE29" i="18" s="1"/>
  <c r="BK28" i="18"/>
  <c r="BI28" i="18"/>
  <c r="BH28" i="18"/>
  <c r="BG28" i="18"/>
  <c r="BF28" i="18"/>
  <c r="AA28" i="18"/>
  <c r="Y28" i="18"/>
  <c r="W28" i="18"/>
  <c r="N28" i="18"/>
  <c r="BE28" i="18" s="1"/>
  <c r="BK27" i="18"/>
  <c r="BI27" i="18"/>
  <c r="BH27" i="18"/>
  <c r="BG27" i="18"/>
  <c r="BF27" i="18"/>
  <c r="AA27" i="18"/>
  <c r="Y27" i="18"/>
  <c r="W27" i="18"/>
  <c r="N27" i="18"/>
  <c r="BE27" i="18" s="1"/>
  <c r="BK26" i="18"/>
  <c r="BI26" i="18"/>
  <c r="BH26" i="18"/>
  <c r="BG26" i="18"/>
  <c r="BF26" i="18"/>
  <c r="AA26" i="18"/>
  <c r="Y26" i="18"/>
  <c r="Y25" i="18" s="1"/>
  <c r="Y24" i="18" s="1"/>
  <c r="W26" i="18"/>
  <c r="W25" i="18" s="1"/>
  <c r="W24" i="18" s="1"/>
  <c r="N26" i="18"/>
  <c r="BE26" i="18" s="1"/>
  <c r="BK23" i="18"/>
  <c r="BI23" i="18"/>
  <c r="BH23" i="18"/>
  <c r="BG23" i="18"/>
  <c r="BF23" i="18"/>
  <c r="AA23" i="18"/>
  <c r="Y23" i="18"/>
  <c r="W23" i="18"/>
  <c r="N23" i="18"/>
  <c r="BE23" i="18" s="1"/>
  <c r="BK22" i="18"/>
  <c r="BI22" i="18"/>
  <c r="BH22" i="18"/>
  <c r="BG22" i="18"/>
  <c r="BF22" i="18"/>
  <c r="AA22" i="18"/>
  <c r="Y22" i="18"/>
  <c r="W22" i="18"/>
  <c r="N22" i="18"/>
  <c r="BE22" i="18" s="1"/>
  <c r="BK20" i="18"/>
  <c r="BK18" i="18" s="1"/>
  <c r="N18" i="18" s="1"/>
  <c r="BI20" i="18"/>
  <c r="BH20" i="18"/>
  <c r="BG20" i="18"/>
  <c r="BF20" i="18"/>
  <c r="AA20" i="18"/>
  <c r="Y20" i="18"/>
  <c r="W20" i="18"/>
  <c r="N20" i="18"/>
  <c r="BE20" i="18" s="1"/>
  <c r="BK19" i="18"/>
  <c r="BI19" i="18"/>
  <c r="BH19" i="18"/>
  <c r="BG19" i="18"/>
  <c r="BF19" i="18"/>
  <c r="AA19" i="18"/>
  <c r="Y19" i="18"/>
  <c r="Y18" i="18" s="1"/>
  <c r="W19" i="18"/>
  <c r="N19" i="18"/>
  <c r="BE19" i="18" s="1"/>
  <c r="AA18" i="18"/>
  <c r="W18" i="18"/>
  <c r="BK45" i="17"/>
  <c r="BI45" i="17"/>
  <c r="BH45" i="17"/>
  <c r="BG45" i="17"/>
  <c r="BF45" i="17"/>
  <c r="AA45" i="17"/>
  <c r="Y45" i="17"/>
  <c r="W45" i="17"/>
  <c r="N45" i="17"/>
  <c r="BE45" i="17" s="1"/>
  <c r="N43" i="17"/>
  <c r="BK42" i="17"/>
  <c r="BI42" i="17"/>
  <c r="BH42" i="17"/>
  <c r="BG42" i="17"/>
  <c r="BF42" i="17"/>
  <c r="AA42" i="17"/>
  <c r="Y42" i="17"/>
  <c r="W42" i="17"/>
  <c r="N42" i="17"/>
  <c r="BE42" i="17" s="1"/>
  <c r="BK41" i="17"/>
  <c r="BI41" i="17"/>
  <c r="BH41" i="17"/>
  <c r="BG41" i="17"/>
  <c r="BF41" i="17"/>
  <c r="AA41" i="17"/>
  <c r="Y41" i="17"/>
  <c r="W41" i="17"/>
  <c r="N41" i="17"/>
  <c r="BE41" i="17" s="1"/>
  <c r="BK40" i="17"/>
  <c r="BI40" i="17"/>
  <c r="BH40" i="17"/>
  <c r="BG40" i="17"/>
  <c r="BF40" i="17"/>
  <c r="AA40" i="17"/>
  <c r="Y40" i="17"/>
  <c r="W40" i="17"/>
  <c r="N40" i="17"/>
  <c r="BE40" i="17" s="1"/>
  <c r="BK39" i="17"/>
  <c r="BI39" i="17"/>
  <c r="BH39" i="17"/>
  <c r="BG39" i="17"/>
  <c r="BF39" i="17"/>
  <c r="AA39" i="17"/>
  <c r="Y39" i="17"/>
  <c r="W39" i="17"/>
  <c r="N39" i="17"/>
  <c r="BE39" i="17" s="1"/>
  <c r="BK38" i="17"/>
  <c r="BI38" i="17"/>
  <c r="BH38" i="17"/>
  <c r="BG38" i="17"/>
  <c r="BF38" i="17"/>
  <c r="AA38" i="17"/>
  <c r="Y38" i="17"/>
  <c r="W38" i="17"/>
  <c r="N38" i="17"/>
  <c r="BE38" i="17" s="1"/>
  <c r="BK37" i="17"/>
  <c r="BI37" i="17"/>
  <c r="BH37" i="17"/>
  <c r="BG37" i="17"/>
  <c r="BF37" i="17"/>
  <c r="AA37" i="17"/>
  <c r="Y37" i="17"/>
  <c r="W37" i="17"/>
  <c r="N37" i="17"/>
  <c r="BE37" i="17" s="1"/>
  <c r="BK36" i="17"/>
  <c r="BI36" i="17"/>
  <c r="BH36" i="17"/>
  <c r="BG36" i="17"/>
  <c r="BF36" i="17"/>
  <c r="AA36" i="17"/>
  <c r="Y36" i="17"/>
  <c r="Y35" i="17" s="1"/>
  <c r="Y34" i="17" s="1"/>
  <c r="W36" i="17"/>
  <c r="W35" i="17" s="1"/>
  <c r="W34" i="17" s="1"/>
  <c r="N36" i="17"/>
  <c r="BE36" i="17" s="1"/>
  <c r="BK32" i="17"/>
  <c r="BI32" i="17"/>
  <c r="BH32" i="17"/>
  <c r="BG32" i="17"/>
  <c r="BF32" i="17"/>
  <c r="AA32" i="17"/>
  <c r="Y32" i="17"/>
  <c r="W32" i="17"/>
  <c r="N32" i="17"/>
  <c r="BE32" i="17" s="1"/>
  <c r="BK30" i="17"/>
  <c r="BI30" i="17"/>
  <c r="BH30" i="17"/>
  <c r="BG30" i="17"/>
  <c r="BF30" i="17"/>
  <c r="AA30" i="17"/>
  <c r="Y30" i="17"/>
  <c r="W30" i="17"/>
  <c r="N30" i="17"/>
  <c r="BE30" i="17" s="1"/>
  <c r="BK28" i="17"/>
  <c r="BI28" i="17"/>
  <c r="BH28" i="17"/>
  <c r="BG28" i="17"/>
  <c r="BF28" i="17"/>
  <c r="AA28" i="17"/>
  <c r="Y28" i="17"/>
  <c r="W28" i="17"/>
  <c r="N28" i="17"/>
  <c r="BE28" i="17" s="1"/>
  <c r="BK26" i="17"/>
  <c r="BI26" i="17"/>
  <c r="BH26" i="17"/>
  <c r="BG26" i="17"/>
  <c r="BF26" i="17"/>
  <c r="AA26" i="17"/>
  <c r="Y26" i="17"/>
  <c r="W26" i="17"/>
  <c r="N26" i="17"/>
  <c r="BE26" i="17" s="1"/>
  <c r="BK25" i="17"/>
  <c r="BI25" i="17"/>
  <c r="BH25" i="17"/>
  <c r="BG25" i="17"/>
  <c r="BF25" i="17"/>
  <c r="AA25" i="17"/>
  <c r="Y25" i="17"/>
  <c r="W25" i="17"/>
  <c r="N25" i="17"/>
  <c r="BE25" i="17" s="1"/>
  <c r="Y24" i="17"/>
  <c r="BK23" i="17"/>
  <c r="BI23" i="17"/>
  <c r="BH23" i="17"/>
  <c r="BG23" i="17"/>
  <c r="BF23" i="17"/>
  <c r="AA23" i="17"/>
  <c r="Y23" i="17"/>
  <c r="W23" i="17"/>
  <c r="N23" i="17"/>
  <c r="BE23" i="17" s="1"/>
  <c r="BK22" i="17"/>
  <c r="BI22" i="17"/>
  <c r="BH22" i="17"/>
  <c r="BG22" i="17"/>
  <c r="BF22" i="17"/>
  <c r="AA22" i="17"/>
  <c r="Y22" i="17"/>
  <c r="W22" i="17"/>
  <c r="N22" i="17"/>
  <c r="BE22" i="17" s="1"/>
  <c r="BK21" i="17"/>
  <c r="BI21" i="17"/>
  <c r="BH21" i="17"/>
  <c r="BG21" i="17"/>
  <c r="BF21" i="17"/>
  <c r="AA21" i="17"/>
  <c r="Y21" i="17"/>
  <c r="W21" i="17"/>
  <c r="N21" i="17"/>
  <c r="BE21" i="17" s="1"/>
  <c r="BK20" i="17"/>
  <c r="BI20" i="17"/>
  <c r="BH20" i="17"/>
  <c r="BG20" i="17"/>
  <c r="BF20" i="17"/>
  <c r="AA20" i="17"/>
  <c r="Y20" i="17"/>
  <c r="W20" i="17"/>
  <c r="W16" i="17" s="1"/>
  <c r="N20" i="17"/>
  <c r="BE20" i="17" s="1"/>
  <c r="BK19" i="17"/>
  <c r="BI19" i="17"/>
  <c r="BH19" i="17"/>
  <c r="BG19" i="17"/>
  <c r="BF19" i="17"/>
  <c r="AA19" i="17"/>
  <c r="Y19" i="17"/>
  <c r="W19" i="17"/>
  <c r="N19" i="17"/>
  <c r="BE19" i="17" s="1"/>
  <c r="BK17" i="17"/>
  <c r="BI17" i="17"/>
  <c r="BH17" i="17"/>
  <c r="BG17" i="17"/>
  <c r="BF17" i="17"/>
  <c r="AA17" i="17"/>
  <c r="AA16" i="17" s="1"/>
  <c r="Y17" i="17"/>
  <c r="W17" i="17"/>
  <c r="N17" i="17"/>
  <c r="BE17" i="17" s="1"/>
  <c r="BK16" i="17"/>
  <c r="N16" i="17" s="1"/>
  <c r="BK90" i="16"/>
  <c r="BK89" i="16" s="1"/>
  <c r="BI90" i="16"/>
  <c r="BH90" i="16"/>
  <c r="BG90" i="16"/>
  <c r="BF90" i="16"/>
  <c r="AA90" i="16"/>
  <c r="Y90" i="16"/>
  <c r="Y89" i="16" s="1"/>
  <c r="W90" i="16"/>
  <c r="N90" i="16"/>
  <c r="BE90" i="16" s="1"/>
  <c r="AA89" i="16"/>
  <c r="W89" i="16"/>
  <c r="BK88" i="16"/>
  <c r="BI88" i="16"/>
  <c r="BH88" i="16"/>
  <c r="BG88" i="16"/>
  <c r="BF88" i="16"/>
  <c r="AA88" i="16"/>
  <c r="Y88" i="16"/>
  <c r="W88" i="16"/>
  <c r="N88" i="16"/>
  <c r="BE88" i="16" s="1"/>
  <c r="BK87" i="16"/>
  <c r="BI87" i="16"/>
  <c r="BH87" i="16"/>
  <c r="BG87" i="16"/>
  <c r="BF87" i="16"/>
  <c r="AA87" i="16"/>
  <c r="Y87" i="16"/>
  <c r="W87" i="16"/>
  <c r="N87" i="16"/>
  <c r="BE87" i="16" s="1"/>
  <c r="BK86" i="16"/>
  <c r="BI86" i="16"/>
  <c r="BH86" i="16"/>
  <c r="BG86" i="16"/>
  <c r="BF86" i="16"/>
  <c r="AA86" i="16"/>
  <c r="Y86" i="16"/>
  <c r="W86" i="16"/>
  <c r="N86" i="16"/>
  <c r="BE86" i="16" s="1"/>
  <c r="BK85" i="16"/>
  <c r="BI85" i="16"/>
  <c r="BH85" i="16"/>
  <c r="BG85" i="16"/>
  <c r="BF85" i="16"/>
  <c r="AA85" i="16"/>
  <c r="Y85" i="16"/>
  <c r="W85" i="16"/>
  <c r="N85" i="16"/>
  <c r="BE85" i="16" s="1"/>
  <c r="BK84" i="16"/>
  <c r="BI84" i="16"/>
  <c r="BH84" i="16"/>
  <c r="BG84" i="16"/>
  <c r="BF84" i="16"/>
  <c r="AA84" i="16"/>
  <c r="Y84" i="16"/>
  <c r="W84" i="16"/>
  <c r="N84" i="16"/>
  <c r="BE84" i="16" s="1"/>
  <c r="BK83" i="16"/>
  <c r="BI83" i="16"/>
  <c r="BH83" i="16"/>
  <c r="BG83" i="16"/>
  <c r="BF83" i="16"/>
  <c r="AA83" i="16"/>
  <c r="Y83" i="16"/>
  <c r="W83" i="16"/>
  <c r="N83" i="16"/>
  <c r="BE83" i="16" s="1"/>
  <c r="BK82" i="16"/>
  <c r="BI82" i="16"/>
  <c r="BH82" i="16"/>
  <c r="BG82" i="16"/>
  <c r="BF82" i="16"/>
  <c r="AA82" i="16"/>
  <c r="Y82" i="16"/>
  <c r="W82" i="16"/>
  <c r="N82" i="16"/>
  <c r="BE82" i="16" s="1"/>
  <c r="BK81" i="16"/>
  <c r="BI81" i="16"/>
  <c r="BH81" i="16"/>
  <c r="BG81" i="16"/>
  <c r="BF81" i="16"/>
  <c r="AA81" i="16"/>
  <c r="Y81" i="16"/>
  <c r="W81" i="16"/>
  <c r="N81" i="16"/>
  <c r="BE81" i="16" s="1"/>
  <c r="BK80" i="16"/>
  <c r="BI80" i="16"/>
  <c r="BH80" i="16"/>
  <c r="BG80" i="16"/>
  <c r="BF80" i="16"/>
  <c r="AA80" i="16"/>
  <c r="Y80" i="16"/>
  <c r="W80" i="16"/>
  <c r="N80" i="16"/>
  <c r="BE80" i="16" s="1"/>
  <c r="BK78" i="16"/>
  <c r="BI78" i="16"/>
  <c r="BH78" i="16"/>
  <c r="BG78" i="16"/>
  <c r="BF78" i="16"/>
  <c r="AA78" i="16"/>
  <c r="Y78" i="16"/>
  <c r="W78" i="16"/>
  <c r="N78" i="16"/>
  <c r="BE78" i="16" s="1"/>
  <c r="BK76" i="16"/>
  <c r="BI76" i="16"/>
  <c r="BH76" i="16"/>
  <c r="BG76" i="16"/>
  <c r="BF76" i="16"/>
  <c r="AA76" i="16"/>
  <c r="Y76" i="16"/>
  <c r="W76" i="16"/>
  <c r="N76" i="16"/>
  <c r="BE76" i="16" s="1"/>
  <c r="BK74" i="16"/>
  <c r="BI74" i="16"/>
  <c r="BH74" i="16"/>
  <c r="BG74" i="16"/>
  <c r="BF74" i="16"/>
  <c r="AA74" i="16"/>
  <c r="Y74" i="16"/>
  <c r="W74" i="16"/>
  <c r="N74" i="16"/>
  <c r="BE74" i="16" s="1"/>
  <c r="BK73" i="16"/>
  <c r="BI73" i="16"/>
  <c r="BH73" i="16"/>
  <c r="BG73" i="16"/>
  <c r="BF73" i="16"/>
  <c r="AA73" i="16"/>
  <c r="Y73" i="16"/>
  <c r="W73" i="16"/>
  <c r="N73" i="16"/>
  <c r="BE73" i="16" s="1"/>
  <c r="BK72" i="16"/>
  <c r="BI72" i="16"/>
  <c r="BH72" i="16"/>
  <c r="BG72" i="16"/>
  <c r="BF72" i="16"/>
  <c r="AA72" i="16"/>
  <c r="Y72" i="16"/>
  <c r="W72" i="16"/>
  <c r="N72" i="16"/>
  <c r="BE72" i="16" s="1"/>
  <c r="BK70" i="16"/>
  <c r="BI70" i="16"/>
  <c r="BH70" i="16"/>
  <c r="BG70" i="16"/>
  <c r="BF70" i="16"/>
  <c r="AA70" i="16"/>
  <c r="Y70" i="16"/>
  <c r="W70" i="16"/>
  <c r="N70" i="16"/>
  <c r="BE70" i="16" s="1"/>
  <c r="BK69" i="16"/>
  <c r="BI69" i="16"/>
  <c r="BH69" i="16"/>
  <c r="BG69" i="16"/>
  <c r="BF69" i="16"/>
  <c r="AA69" i="16"/>
  <c r="Y69" i="16"/>
  <c r="W69" i="16"/>
  <c r="N69" i="16"/>
  <c r="BE69" i="16" s="1"/>
  <c r="BK67" i="16"/>
  <c r="BI67" i="16"/>
  <c r="BH67" i="16"/>
  <c r="BG67" i="16"/>
  <c r="BF67" i="16"/>
  <c r="AA67" i="16"/>
  <c r="Y67" i="16"/>
  <c r="W67" i="16"/>
  <c r="N67" i="16"/>
  <c r="BE67" i="16" s="1"/>
  <c r="BK65" i="16"/>
  <c r="BI65" i="16"/>
  <c r="BH65" i="16"/>
  <c r="BG65" i="16"/>
  <c r="BF65" i="16"/>
  <c r="AA65" i="16"/>
  <c r="Y65" i="16"/>
  <c r="W65" i="16"/>
  <c r="N65" i="16"/>
  <c r="BE65" i="16" s="1"/>
  <c r="BK63" i="16"/>
  <c r="BI63" i="16"/>
  <c r="BH63" i="16"/>
  <c r="BG63" i="16"/>
  <c r="BF63" i="16"/>
  <c r="AA63" i="16"/>
  <c r="Y63" i="16"/>
  <c r="W63" i="16"/>
  <c r="N63" i="16"/>
  <c r="BE63" i="16" s="1"/>
  <c r="BK61" i="16"/>
  <c r="BI61" i="16"/>
  <c r="BH61" i="16"/>
  <c r="BG61" i="16"/>
  <c r="BF61" i="16"/>
  <c r="AA61" i="16"/>
  <c r="Y61" i="16"/>
  <c r="W61" i="16"/>
  <c r="N61" i="16"/>
  <c r="BE61" i="16" s="1"/>
  <c r="BK60" i="16"/>
  <c r="BI60" i="16"/>
  <c r="BH60" i="16"/>
  <c r="BG60" i="16"/>
  <c r="BF60" i="16"/>
  <c r="AA60" i="16"/>
  <c r="Y60" i="16"/>
  <c r="W60" i="16"/>
  <c r="N60" i="16"/>
  <c r="BE60" i="16" s="1"/>
  <c r="BK59" i="16"/>
  <c r="BI59" i="16"/>
  <c r="BH59" i="16"/>
  <c r="BG59" i="16"/>
  <c r="BF59" i="16"/>
  <c r="AA59" i="16"/>
  <c r="Y59" i="16"/>
  <c r="W59" i="16"/>
  <c r="N59" i="16"/>
  <c r="BE59" i="16" s="1"/>
  <c r="BK58" i="16"/>
  <c r="BI58" i="16"/>
  <c r="BH58" i="16"/>
  <c r="BG58" i="16"/>
  <c r="BF58" i="16"/>
  <c r="AA58" i="16"/>
  <c r="Y58" i="16"/>
  <c r="W58" i="16"/>
  <c r="N58" i="16"/>
  <c r="BE58" i="16" s="1"/>
  <c r="BK56" i="16"/>
  <c r="BI56" i="16"/>
  <c r="BH56" i="16"/>
  <c r="BG56" i="16"/>
  <c r="BF56" i="16"/>
  <c r="AA56" i="16"/>
  <c r="Y56" i="16"/>
  <c r="W56" i="16"/>
  <c r="N56" i="16"/>
  <c r="BE56" i="16" s="1"/>
  <c r="BK54" i="16"/>
  <c r="BI54" i="16"/>
  <c r="BH54" i="16"/>
  <c r="BG54" i="16"/>
  <c r="BF54" i="16"/>
  <c r="AA54" i="16"/>
  <c r="AA48" i="16" s="1"/>
  <c r="AA47" i="16" s="1"/>
  <c r="Y54" i="16"/>
  <c r="W54" i="16"/>
  <c r="N54" i="16"/>
  <c r="BE54" i="16" s="1"/>
  <c r="BK52" i="16"/>
  <c r="BI52" i="16"/>
  <c r="BH52" i="16"/>
  <c r="BG52" i="16"/>
  <c r="BF52" i="16"/>
  <c r="AA52" i="16"/>
  <c r="Y52" i="16"/>
  <c r="W52" i="16"/>
  <c r="N52" i="16"/>
  <c r="BE52" i="16" s="1"/>
  <c r="BK51" i="16"/>
  <c r="BI51" i="16"/>
  <c r="BH51" i="16"/>
  <c r="BG51" i="16"/>
  <c r="BF51" i="16"/>
  <c r="AA51" i="16"/>
  <c r="Y51" i="16"/>
  <c r="W51" i="16"/>
  <c r="W48" i="16" s="1"/>
  <c r="W47" i="16" s="1"/>
  <c r="N51" i="16"/>
  <c r="BE51" i="16" s="1"/>
  <c r="BK50" i="16"/>
  <c r="BI50" i="16"/>
  <c r="BH50" i="16"/>
  <c r="BG50" i="16"/>
  <c r="BF50" i="16"/>
  <c r="AA50" i="16"/>
  <c r="Y50" i="16"/>
  <c r="W50" i="16"/>
  <c r="N50" i="16"/>
  <c r="BE50" i="16" s="1"/>
  <c r="BK49" i="16"/>
  <c r="BI49" i="16"/>
  <c r="BH49" i="16"/>
  <c r="BG49" i="16"/>
  <c r="BF49" i="16"/>
  <c r="BE49" i="16"/>
  <c r="AA49" i="16"/>
  <c r="Y49" i="16"/>
  <c r="W49" i="16"/>
  <c r="N49" i="16"/>
  <c r="N48" i="16" s="1"/>
  <c r="BK45" i="16"/>
  <c r="BI45" i="16"/>
  <c r="BH45" i="16"/>
  <c r="BG45" i="16"/>
  <c r="BF45" i="16"/>
  <c r="AA45" i="16"/>
  <c r="AA43" i="16" s="1"/>
  <c r="Y45" i="16"/>
  <c r="W45" i="16"/>
  <c r="N45" i="16"/>
  <c r="BE45" i="16" s="1"/>
  <c r="BK44" i="16"/>
  <c r="BK43" i="16" s="1"/>
  <c r="N43" i="16" s="1"/>
  <c r="BI44" i="16"/>
  <c r="BH44" i="16"/>
  <c r="BG44" i="16"/>
  <c r="BF44" i="16"/>
  <c r="AA44" i="16"/>
  <c r="Y44" i="16"/>
  <c r="Y43" i="16" s="1"/>
  <c r="W44" i="16"/>
  <c r="N44" i="16"/>
  <c r="BE44" i="16" s="1"/>
  <c r="W43" i="16"/>
  <c r="BK41" i="16"/>
  <c r="BI41" i="16"/>
  <c r="BH41" i="16"/>
  <c r="BG41" i="16"/>
  <c r="BF41" i="16"/>
  <c r="AA41" i="16"/>
  <c r="Y41" i="16"/>
  <c r="W41" i="16"/>
  <c r="N41" i="16"/>
  <c r="BE41" i="16" s="1"/>
  <c r="BK39" i="16"/>
  <c r="BI39" i="16"/>
  <c r="BH39" i="16"/>
  <c r="BG39" i="16"/>
  <c r="BF39" i="16"/>
  <c r="AA39" i="16"/>
  <c r="Y39" i="16"/>
  <c r="W39" i="16"/>
  <c r="N39" i="16"/>
  <c r="BE39" i="16" s="1"/>
  <c r="BK37" i="16"/>
  <c r="BI37" i="16"/>
  <c r="BH37" i="16"/>
  <c r="BG37" i="16"/>
  <c r="BF37" i="16"/>
  <c r="AA37" i="16"/>
  <c r="Y37" i="16"/>
  <c r="W37" i="16"/>
  <c r="N37" i="16"/>
  <c r="BE37" i="16" s="1"/>
  <c r="BK35" i="16"/>
  <c r="BI35" i="16"/>
  <c r="BH35" i="16"/>
  <c r="BG35" i="16"/>
  <c r="BF35" i="16"/>
  <c r="AA35" i="16"/>
  <c r="Y35" i="16"/>
  <c r="Y30" i="16" s="1"/>
  <c r="W35" i="16"/>
  <c r="N35" i="16"/>
  <c r="BE35" i="16" s="1"/>
  <c r="BK33" i="16"/>
  <c r="BI33" i="16"/>
  <c r="BH33" i="16"/>
  <c r="BG33" i="16"/>
  <c r="BF33" i="16"/>
  <c r="AA33" i="16"/>
  <c r="Y33" i="16"/>
  <c r="W33" i="16"/>
  <c r="N33" i="16"/>
  <c r="BE33" i="16" s="1"/>
  <c r="BK32" i="16"/>
  <c r="BI32" i="16"/>
  <c r="BH32" i="16"/>
  <c r="BG32" i="16"/>
  <c r="BF32" i="16"/>
  <c r="AA32" i="16"/>
  <c r="Y32" i="16"/>
  <c r="W32" i="16"/>
  <c r="N32" i="16"/>
  <c r="BE32" i="16" s="1"/>
  <c r="BK31" i="16"/>
  <c r="BI31" i="16"/>
  <c r="BH31" i="16"/>
  <c r="BG31" i="16"/>
  <c r="BF31" i="16"/>
  <c r="AA31" i="16"/>
  <c r="Y31" i="16"/>
  <c r="W31" i="16"/>
  <c r="W30" i="16" s="1"/>
  <c r="N31" i="16"/>
  <c r="BE31" i="16" s="1"/>
  <c r="BK29" i="16"/>
  <c r="BI29" i="16"/>
  <c r="BH29" i="16"/>
  <c r="BG29" i="16"/>
  <c r="BF29" i="16"/>
  <c r="BE29" i="16"/>
  <c r="AA29" i="16"/>
  <c r="Y29" i="16"/>
  <c r="W29" i="16"/>
  <c r="N29" i="16"/>
  <c r="BK28" i="16"/>
  <c r="BI28" i="16"/>
  <c r="BH28" i="16"/>
  <c r="BG28" i="16"/>
  <c r="BF28" i="16"/>
  <c r="AA28" i="16"/>
  <c r="Y28" i="16"/>
  <c r="W28" i="16"/>
  <c r="N28" i="16"/>
  <c r="BE28" i="16" s="1"/>
  <c r="BK27" i="16"/>
  <c r="BI27" i="16"/>
  <c r="BH27" i="16"/>
  <c r="BG27" i="16"/>
  <c r="BF27" i="16"/>
  <c r="AA27" i="16"/>
  <c r="Y27" i="16"/>
  <c r="W27" i="16"/>
  <c r="N27" i="16"/>
  <c r="BE27" i="16" s="1"/>
  <c r="BK26" i="16"/>
  <c r="BI26" i="16"/>
  <c r="BH26" i="16"/>
  <c r="BG26" i="16"/>
  <c r="BF26" i="16"/>
  <c r="AA26" i="16"/>
  <c r="Y26" i="16"/>
  <c r="W26" i="16"/>
  <c r="N26" i="16"/>
  <c r="BE26" i="16" s="1"/>
  <c r="BK25" i="16"/>
  <c r="BI25" i="16"/>
  <c r="BH25" i="16"/>
  <c r="BG25" i="16"/>
  <c r="BF25" i="16"/>
  <c r="AA25" i="16"/>
  <c r="Y25" i="16"/>
  <c r="W25" i="16"/>
  <c r="N25" i="16"/>
  <c r="BE25" i="16" s="1"/>
  <c r="BK24" i="16"/>
  <c r="BI24" i="16"/>
  <c r="BH24" i="16"/>
  <c r="BG24" i="16"/>
  <c r="BF24" i="16"/>
  <c r="AA24" i="16"/>
  <c r="Y24" i="16"/>
  <c r="W24" i="16"/>
  <c r="N24" i="16"/>
  <c r="BE24" i="16" s="1"/>
  <c r="BK23" i="16"/>
  <c r="BI23" i="16"/>
  <c r="BH23" i="16"/>
  <c r="BG23" i="16"/>
  <c r="BF23" i="16"/>
  <c r="AA23" i="16"/>
  <c r="Y23" i="16"/>
  <c r="W23" i="16"/>
  <c r="N23" i="16"/>
  <c r="BE23" i="16" s="1"/>
  <c r="BK22" i="16"/>
  <c r="BI22" i="16"/>
  <c r="BH22" i="16"/>
  <c r="BG22" i="16"/>
  <c r="BF22" i="16"/>
  <c r="AA22" i="16"/>
  <c r="Y22" i="16"/>
  <c r="W22" i="16"/>
  <c r="N22" i="16"/>
  <c r="BE22" i="16" s="1"/>
  <c r="BK21" i="16"/>
  <c r="BI21" i="16"/>
  <c r="BH21" i="16"/>
  <c r="BG21" i="16"/>
  <c r="BF21" i="16"/>
  <c r="AA21" i="16"/>
  <c r="Y21" i="16"/>
  <c r="W21" i="16"/>
  <c r="N21" i="16"/>
  <c r="BE21" i="16" s="1"/>
  <c r="BK20" i="16"/>
  <c r="BI20" i="16"/>
  <c r="BH20" i="16"/>
  <c r="BG20" i="16"/>
  <c r="BF20" i="16"/>
  <c r="AA20" i="16"/>
  <c r="Y20" i="16"/>
  <c r="W20" i="16"/>
  <c r="N20" i="16"/>
  <c r="BE20" i="16" s="1"/>
  <c r="BK19" i="16"/>
  <c r="BI19" i="16"/>
  <c r="BH19" i="16"/>
  <c r="BG19" i="16"/>
  <c r="BF19" i="16"/>
  <c r="AA19" i="16"/>
  <c r="AA16" i="16" s="1"/>
  <c r="Y19" i="16"/>
  <c r="W19" i="16"/>
  <c r="N19" i="16"/>
  <c r="BE19" i="16" s="1"/>
  <c r="BK17" i="16"/>
  <c r="BI17" i="16"/>
  <c r="BH17" i="16"/>
  <c r="BG17" i="16"/>
  <c r="BF17" i="16"/>
  <c r="AA17" i="16"/>
  <c r="Y17" i="16"/>
  <c r="W17" i="16"/>
  <c r="W16" i="16" s="1"/>
  <c r="N17" i="16"/>
  <c r="BE17" i="16" s="1"/>
  <c r="BK60" i="15"/>
  <c r="BI60" i="15"/>
  <c r="BH60" i="15"/>
  <c r="BG60" i="15"/>
  <c r="BF60" i="15"/>
  <c r="AA60" i="15"/>
  <c r="Y60" i="15"/>
  <c r="W60" i="15"/>
  <c r="N60" i="15"/>
  <c r="BE60" i="15" s="1"/>
  <c r="N58" i="15"/>
  <c r="BK57" i="15"/>
  <c r="BI57" i="15"/>
  <c r="BH57" i="15"/>
  <c r="BG57" i="15"/>
  <c r="BF57" i="15"/>
  <c r="AA57" i="15"/>
  <c r="Y57" i="15"/>
  <c r="W57" i="15"/>
  <c r="N57" i="15"/>
  <c r="BE57" i="15" s="1"/>
  <c r="BK56" i="15"/>
  <c r="BI56" i="15"/>
  <c r="BH56" i="15"/>
  <c r="BG56" i="15"/>
  <c r="BF56" i="15"/>
  <c r="AA56" i="15"/>
  <c r="Y56" i="15"/>
  <c r="W56" i="15"/>
  <c r="N56" i="15"/>
  <c r="BE56" i="15" s="1"/>
  <c r="BK55" i="15"/>
  <c r="BI55" i="15"/>
  <c r="BH55" i="15"/>
  <c r="BG55" i="15"/>
  <c r="BF55" i="15"/>
  <c r="AA55" i="15"/>
  <c r="Y55" i="15"/>
  <c r="W55" i="15"/>
  <c r="N55" i="15"/>
  <c r="BE55" i="15" s="1"/>
  <c r="BK54" i="15"/>
  <c r="BI54" i="15"/>
  <c r="BH54" i="15"/>
  <c r="BG54" i="15"/>
  <c r="BF54" i="15"/>
  <c r="AA54" i="15"/>
  <c r="Y54" i="15"/>
  <c r="W54" i="15"/>
  <c r="N54" i="15"/>
  <c r="BE54" i="15" s="1"/>
  <c r="BK53" i="15"/>
  <c r="BI53" i="15"/>
  <c r="BH53" i="15"/>
  <c r="BG53" i="15"/>
  <c r="BF53" i="15"/>
  <c r="AA53" i="15"/>
  <c r="Y53" i="15"/>
  <c r="W53" i="15"/>
  <c r="N53" i="15"/>
  <c r="BE53" i="15" s="1"/>
  <c r="BK52" i="15"/>
  <c r="BI52" i="15"/>
  <c r="BH52" i="15"/>
  <c r="BG52" i="15"/>
  <c r="BF52" i="15"/>
  <c r="AA52" i="15"/>
  <c r="Y52" i="15"/>
  <c r="W52" i="15"/>
  <c r="N52" i="15"/>
  <c r="BE52" i="15" s="1"/>
  <c r="BK50" i="15"/>
  <c r="BI50" i="15"/>
  <c r="BH50" i="15"/>
  <c r="BG50" i="15"/>
  <c r="BF50" i="15"/>
  <c r="AA50" i="15"/>
  <c r="Y50" i="15"/>
  <c r="W50" i="15"/>
  <c r="N50" i="15"/>
  <c r="BE50" i="15" s="1"/>
  <c r="BK49" i="15"/>
  <c r="BI49" i="15"/>
  <c r="BH49" i="15"/>
  <c r="BG49" i="15"/>
  <c r="BF49" i="15"/>
  <c r="AA49" i="15"/>
  <c r="Y49" i="15"/>
  <c r="W49" i="15"/>
  <c r="N49" i="15"/>
  <c r="BE49" i="15" s="1"/>
  <c r="BK48" i="15"/>
  <c r="BI48" i="15"/>
  <c r="BH48" i="15"/>
  <c r="BG48" i="15"/>
  <c r="BF48" i="15"/>
  <c r="AA48" i="15"/>
  <c r="Y48" i="15"/>
  <c r="W48" i="15"/>
  <c r="N48" i="15"/>
  <c r="BE48" i="15" s="1"/>
  <c r="BK47" i="15"/>
  <c r="BI47" i="15"/>
  <c r="BH47" i="15"/>
  <c r="BG47" i="15"/>
  <c r="BF47" i="15"/>
  <c r="AA47" i="15"/>
  <c r="Y47" i="15"/>
  <c r="W47" i="15"/>
  <c r="N47" i="15"/>
  <c r="BE47" i="15" s="1"/>
  <c r="BK46" i="15"/>
  <c r="BI46" i="15"/>
  <c r="BH46" i="15"/>
  <c r="BG46" i="15"/>
  <c r="BF46" i="15"/>
  <c r="AA46" i="15"/>
  <c r="Y46" i="15"/>
  <c r="W46" i="15"/>
  <c r="N46" i="15"/>
  <c r="BE46" i="15" s="1"/>
  <c r="BK45" i="15"/>
  <c r="BI45" i="15"/>
  <c r="BH45" i="15"/>
  <c r="BG45" i="15"/>
  <c r="BF45" i="15"/>
  <c r="AA45" i="15"/>
  <c r="Y45" i="15"/>
  <c r="W45" i="15"/>
  <c r="N45" i="15"/>
  <c r="BE45" i="15" s="1"/>
  <c r="BK44" i="15"/>
  <c r="BI44" i="15"/>
  <c r="BH44" i="15"/>
  <c r="BG44" i="15"/>
  <c r="BF44" i="15"/>
  <c r="AA44" i="15"/>
  <c r="Y44" i="15"/>
  <c r="W44" i="15"/>
  <c r="W42" i="15" s="1"/>
  <c r="W41" i="15" s="1"/>
  <c r="N44" i="15"/>
  <c r="BE44" i="15" s="1"/>
  <c r="BK43" i="15"/>
  <c r="BI43" i="15"/>
  <c r="BH43" i="15"/>
  <c r="BG43" i="15"/>
  <c r="BF43" i="15"/>
  <c r="AA43" i="15"/>
  <c r="Y43" i="15"/>
  <c r="Y42" i="15" s="1"/>
  <c r="Y41" i="15" s="1"/>
  <c r="W43" i="15"/>
  <c r="N43" i="15"/>
  <c r="BE43" i="15" s="1"/>
  <c r="BK40" i="15"/>
  <c r="BI40" i="15"/>
  <c r="BH40" i="15"/>
  <c r="BG40" i="15"/>
  <c r="BF40" i="15"/>
  <c r="AA40" i="15"/>
  <c r="Y40" i="15"/>
  <c r="W40" i="15"/>
  <c r="N40" i="15"/>
  <c r="BE40" i="15" s="1"/>
  <c r="BK39" i="15"/>
  <c r="BI39" i="15"/>
  <c r="BH39" i="15"/>
  <c r="BG39" i="15"/>
  <c r="BF39" i="15"/>
  <c r="AA39" i="15"/>
  <c r="Y39" i="15"/>
  <c r="W39" i="15"/>
  <c r="N39" i="15"/>
  <c r="BE39" i="15" s="1"/>
  <c r="BK38" i="15"/>
  <c r="BI38" i="15"/>
  <c r="BH38" i="15"/>
  <c r="BG38" i="15"/>
  <c r="BF38" i="15"/>
  <c r="AA38" i="15"/>
  <c r="Y38" i="15"/>
  <c r="W38" i="15"/>
  <c r="N38" i="15"/>
  <c r="BE38" i="15" s="1"/>
  <c r="BK36" i="15"/>
  <c r="BI36" i="15"/>
  <c r="BH36" i="15"/>
  <c r="BG36" i="15"/>
  <c r="BF36" i="15"/>
  <c r="AA36" i="15"/>
  <c r="Y36" i="15"/>
  <c r="W36" i="15"/>
  <c r="N36" i="15"/>
  <c r="BE36" i="15" s="1"/>
  <c r="BK34" i="15"/>
  <c r="BI34" i="15"/>
  <c r="BH34" i="15"/>
  <c r="BG34" i="15"/>
  <c r="BF34" i="15"/>
  <c r="AA34" i="15"/>
  <c r="Y34" i="15"/>
  <c r="W34" i="15"/>
  <c r="N34" i="15"/>
  <c r="BE34" i="15" s="1"/>
  <c r="BK32" i="15"/>
  <c r="BI32" i="15"/>
  <c r="BH32" i="15"/>
  <c r="BG32" i="15"/>
  <c r="BF32" i="15"/>
  <c r="AA32" i="15"/>
  <c r="Y32" i="15"/>
  <c r="W32" i="15"/>
  <c r="N32" i="15"/>
  <c r="BE32" i="15" s="1"/>
  <c r="BK31" i="15"/>
  <c r="BI31" i="15"/>
  <c r="BH31" i="15"/>
  <c r="BG31" i="15"/>
  <c r="BF31" i="15"/>
  <c r="AA31" i="15"/>
  <c r="Y31" i="15"/>
  <c r="W31" i="15"/>
  <c r="N31" i="15"/>
  <c r="BE31" i="15" s="1"/>
  <c r="BK29" i="15"/>
  <c r="BI29" i="15"/>
  <c r="BH29" i="15"/>
  <c r="BG29" i="15"/>
  <c r="BF29" i="15"/>
  <c r="AA29" i="15"/>
  <c r="Y29" i="15"/>
  <c r="W29" i="15"/>
  <c r="N29" i="15"/>
  <c r="BE29" i="15" s="1"/>
  <c r="BK28" i="15"/>
  <c r="BI28" i="15"/>
  <c r="BH28" i="15"/>
  <c r="BG28" i="15"/>
  <c r="BF28" i="15"/>
  <c r="AA28" i="15"/>
  <c r="Y28" i="15"/>
  <c r="W28" i="15"/>
  <c r="N28" i="15"/>
  <c r="BE28" i="15" s="1"/>
  <c r="BK27" i="15"/>
  <c r="BI27" i="15"/>
  <c r="BH27" i="15"/>
  <c r="BG27" i="15"/>
  <c r="BF27" i="15"/>
  <c r="AA27" i="15"/>
  <c r="Y27" i="15"/>
  <c r="W27" i="15"/>
  <c r="N27" i="15"/>
  <c r="BE27" i="15" s="1"/>
  <c r="BK26" i="15"/>
  <c r="BI26" i="15"/>
  <c r="BH26" i="15"/>
  <c r="BG26" i="15"/>
  <c r="BF26" i="15"/>
  <c r="AA26" i="15"/>
  <c r="Y26" i="15"/>
  <c r="W26" i="15"/>
  <c r="N26" i="15"/>
  <c r="BE26" i="15" s="1"/>
  <c r="BK25" i="15"/>
  <c r="BI25" i="15"/>
  <c r="BH25" i="15"/>
  <c r="BG25" i="15"/>
  <c r="BF25" i="15"/>
  <c r="AA25" i="15"/>
  <c r="Y25" i="15"/>
  <c r="W25" i="15"/>
  <c r="N25" i="15"/>
  <c r="BE25" i="15" s="1"/>
  <c r="BK24" i="15"/>
  <c r="BI24" i="15"/>
  <c r="BH24" i="15"/>
  <c r="BG24" i="15"/>
  <c r="BF24" i="15"/>
  <c r="AA24" i="15"/>
  <c r="Y24" i="15"/>
  <c r="W24" i="15"/>
  <c r="N24" i="15"/>
  <c r="BE24" i="15" s="1"/>
  <c r="BK23" i="15"/>
  <c r="BI23" i="15"/>
  <c r="BH23" i="15"/>
  <c r="BG23" i="15"/>
  <c r="BF23" i="15"/>
  <c r="AA23" i="15"/>
  <c r="Y23" i="15"/>
  <c r="W23" i="15"/>
  <c r="N23" i="15"/>
  <c r="BE23" i="15" s="1"/>
  <c r="BK22" i="15"/>
  <c r="BI22" i="15"/>
  <c r="BH22" i="15"/>
  <c r="BG22" i="15"/>
  <c r="BF22" i="15"/>
  <c r="AA22" i="15"/>
  <c r="Y22" i="15"/>
  <c r="W22" i="15"/>
  <c r="N22" i="15"/>
  <c r="BE22" i="15" s="1"/>
  <c r="BK21" i="15"/>
  <c r="BI21" i="15"/>
  <c r="BH21" i="15"/>
  <c r="BG21" i="15"/>
  <c r="BF21" i="15"/>
  <c r="AA21" i="15"/>
  <c r="Y21" i="15"/>
  <c r="W21" i="15"/>
  <c r="N21" i="15"/>
  <c r="BE21" i="15" s="1"/>
  <c r="BK20" i="15"/>
  <c r="BI20" i="15"/>
  <c r="BH20" i="15"/>
  <c r="BG20" i="15"/>
  <c r="BF20" i="15"/>
  <c r="AA20" i="15"/>
  <c r="AA16" i="15" s="1"/>
  <c r="Y20" i="15"/>
  <c r="W20" i="15"/>
  <c r="N20" i="15"/>
  <c r="BE20" i="15" s="1"/>
  <c r="BK19" i="15"/>
  <c r="BI19" i="15"/>
  <c r="BH19" i="15"/>
  <c r="BG19" i="15"/>
  <c r="BF19" i="15"/>
  <c r="AA19" i="15"/>
  <c r="Y19" i="15"/>
  <c r="W19" i="15"/>
  <c r="N19" i="15"/>
  <c r="BE19" i="15" s="1"/>
  <c r="BK17" i="15"/>
  <c r="BI17" i="15"/>
  <c r="BH17" i="15"/>
  <c r="BG17" i="15"/>
  <c r="BF17" i="15"/>
  <c r="AA17" i="15"/>
  <c r="Y17" i="15"/>
  <c r="Y16" i="15" s="1"/>
  <c r="W17" i="15"/>
  <c r="N17" i="15"/>
  <c r="BE17" i="15" s="1"/>
  <c r="W16" i="15"/>
  <c r="BK83" i="14"/>
  <c r="BI83" i="14"/>
  <c r="BH83" i="14"/>
  <c r="BG83" i="14"/>
  <c r="BF83" i="14"/>
  <c r="AA83" i="14"/>
  <c r="Y83" i="14"/>
  <c r="W83" i="14"/>
  <c r="N83" i="14"/>
  <c r="BE83" i="14" s="1"/>
  <c r="N81" i="14"/>
  <c r="BK79" i="14"/>
  <c r="BI79" i="14"/>
  <c r="BH79" i="14"/>
  <c r="BG79" i="14"/>
  <c r="BF79" i="14"/>
  <c r="AA79" i="14"/>
  <c r="Y79" i="14"/>
  <c r="W79" i="14"/>
  <c r="N79" i="14"/>
  <c r="BE79" i="14" s="1"/>
  <c r="BK77" i="14"/>
  <c r="BI77" i="14"/>
  <c r="BH77" i="14"/>
  <c r="BG77" i="14"/>
  <c r="BF77" i="14"/>
  <c r="AA77" i="14"/>
  <c r="Y77" i="14"/>
  <c r="W77" i="14"/>
  <c r="N77" i="14"/>
  <c r="BE77" i="14" s="1"/>
  <c r="BK76" i="14"/>
  <c r="BI76" i="14"/>
  <c r="BH76" i="14"/>
  <c r="BG76" i="14"/>
  <c r="BF76" i="14"/>
  <c r="AA76" i="14"/>
  <c r="Y76" i="14"/>
  <c r="W76" i="14"/>
  <c r="N76" i="14"/>
  <c r="BE76" i="14" s="1"/>
  <c r="BK75" i="14"/>
  <c r="BI75" i="14"/>
  <c r="BH75" i="14"/>
  <c r="BG75" i="14"/>
  <c r="BF75" i="14"/>
  <c r="AA75" i="14"/>
  <c r="Y75" i="14"/>
  <c r="W75" i="14"/>
  <c r="N75" i="14"/>
  <c r="BE75" i="14" s="1"/>
  <c r="BK73" i="14"/>
  <c r="BI73" i="14"/>
  <c r="BH73" i="14"/>
  <c r="BG73" i="14"/>
  <c r="BF73" i="14"/>
  <c r="AA73" i="14"/>
  <c r="Y73" i="14"/>
  <c r="W73" i="14"/>
  <c r="N73" i="14"/>
  <c r="BE73" i="14" s="1"/>
  <c r="BK71" i="14"/>
  <c r="BI71" i="14"/>
  <c r="BH71" i="14"/>
  <c r="BG71" i="14"/>
  <c r="BF71" i="14"/>
  <c r="AA71" i="14"/>
  <c r="Y71" i="14"/>
  <c r="W71" i="14"/>
  <c r="N71" i="14"/>
  <c r="BE71" i="14" s="1"/>
  <c r="BK70" i="14"/>
  <c r="BI70" i="14"/>
  <c r="BH70" i="14"/>
  <c r="BG70" i="14"/>
  <c r="BF70" i="14"/>
  <c r="AA70" i="14"/>
  <c r="Y70" i="14"/>
  <c r="W70" i="14"/>
  <c r="N70" i="14"/>
  <c r="BE70" i="14" s="1"/>
  <c r="BK69" i="14"/>
  <c r="BI69" i="14"/>
  <c r="BH69" i="14"/>
  <c r="BG69" i="14"/>
  <c r="BF69" i="14"/>
  <c r="AA69" i="14"/>
  <c r="Y69" i="14"/>
  <c r="W69" i="14"/>
  <c r="N69" i="14"/>
  <c r="BE69" i="14" s="1"/>
  <c r="BK67" i="14"/>
  <c r="BI67" i="14"/>
  <c r="BH67" i="14"/>
  <c r="BG67" i="14"/>
  <c r="BF67" i="14"/>
  <c r="AA67" i="14"/>
  <c r="Y67" i="14"/>
  <c r="W67" i="14"/>
  <c r="N67" i="14"/>
  <c r="BE67" i="14" s="1"/>
  <c r="BK65" i="14"/>
  <c r="BI65" i="14"/>
  <c r="BH65" i="14"/>
  <c r="BG65" i="14"/>
  <c r="BF65" i="14"/>
  <c r="AA65" i="14"/>
  <c r="Y65" i="14"/>
  <c r="W65" i="14"/>
  <c r="N65" i="14"/>
  <c r="BE65" i="14" s="1"/>
  <c r="BK64" i="14"/>
  <c r="BI64" i="14"/>
  <c r="BH64" i="14"/>
  <c r="BG64" i="14"/>
  <c r="BF64" i="14"/>
  <c r="AA64" i="14"/>
  <c r="Y64" i="14"/>
  <c r="W64" i="14"/>
  <c r="N64" i="14"/>
  <c r="BE64" i="14" s="1"/>
  <c r="BK63" i="14"/>
  <c r="BI63" i="14"/>
  <c r="BH63" i="14"/>
  <c r="BG63" i="14"/>
  <c r="BF63" i="14"/>
  <c r="AA63" i="14"/>
  <c r="Y63" i="14"/>
  <c r="W63" i="14"/>
  <c r="N63" i="14"/>
  <c r="BE63" i="14" s="1"/>
  <c r="BK61" i="14"/>
  <c r="BI61" i="14"/>
  <c r="BH61" i="14"/>
  <c r="BG61" i="14"/>
  <c r="BF61" i="14"/>
  <c r="AA61" i="14"/>
  <c r="Y61" i="14"/>
  <c r="W61" i="14"/>
  <c r="N61" i="14"/>
  <c r="BE61" i="14" s="1"/>
  <c r="BK60" i="14"/>
  <c r="BI60" i="14"/>
  <c r="BH60" i="14"/>
  <c r="BG60" i="14"/>
  <c r="BF60" i="14"/>
  <c r="AA60" i="14"/>
  <c r="Y60" i="14"/>
  <c r="W60" i="14"/>
  <c r="N60" i="14"/>
  <c r="BE60" i="14" s="1"/>
  <c r="BK59" i="14"/>
  <c r="BI59" i="14"/>
  <c r="BH59" i="14"/>
  <c r="BG59" i="14"/>
  <c r="BF59" i="14"/>
  <c r="AA59" i="14"/>
  <c r="Y59" i="14"/>
  <c r="W59" i="14"/>
  <c r="N59" i="14"/>
  <c r="BE59" i="14" s="1"/>
  <c r="BK57" i="14"/>
  <c r="BI57" i="14"/>
  <c r="BH57" i="14"/>
  <c r="BG57" i="14"/>
  <c r="BF57" i="14"/>
  <c r="AA57" i="14"/>
  <c r="Y57" i="14"/>
  <c r="W57" i="14"/>
  <c r="N57" i="14"/>
  <c r="BE57" i="14" s="1"/>
  <c r="BK56" i="14"/>
  <c r="BI56" i="14"/>
  <c r="BH56" i="14"/>
  <c r="BG56" i="14"/>
  <c r="BF56" i="14"/>
  <c r="AA56" i="14"/>
  <c r="Y56" i="14"/>
  <c r="W56" i="14"/>
  <c r="N56" i="14"/>
  <c r="BE56" i="14" s="1"/>
  <c r="BK55" i="14"/>
  <c r="BI55" i="14"/>
  <c r="BH55" i="14"/>
  <c r="BG55" i="14"/>
  <c r="BF55" i="14"/>
  <c r="AA55" i="14"/>
  <c r="Y55" i="14"/>
  <c r="W55" i="14"/>
  <c r="N55" i="14"/>
  <c r="BE55" i="14" s="1"/>
  <c r="BK54" i="14"/>
  <c r="BI54" i="14"/>
  <c r="BH54" i="14"/>
  <c r="BG54" i="14"/>
  <c r="BF54" i="14"/>
  <c r="AA54" i="14"/>
  <c r="Y54" i="14"/>
  <c r="W54" i="14"/>
  <c r="N54" i="14"/>
  <c r="BE54" i="14" s="1"/>
  <c r="BK53" i="14"/>
  <c r="BI53" i="14"/>
  <c r="BH53" i="14"/>
  <c r="BG53" i="14"/>
  <c r="BF53" i="14"/>
  <c r="AA53" i="14"/>
  <c r="Y53" i="14"/>
  <c r="W53" i="14"/>
  <c r="N53" i="14"/>
  <c r="BE53" i="14" s="1"/>
  <c r="BK52" i="14"/>
  <c r="BI52" i="14"/>
  <c r="BH52" i="14"/>
  <c r="BG52" i="14"/>
  <c r="BF52" i="14"/>
  <c r="AA52" i="14"/>
  <c r="Y52" i="14"/>
  <c r="W52" i="14"/>
  <c r="N52" i="14"/>
  <c r="BE52" i="14" s="1"/>
  <c r="BK51" i="14"/>
  <c r="BI51" i="14"/>
  <c r="BH51" i="14"/>
  <c r="BG51" i="14"/>
  <c r="BF51" i="14"/>
  <c r="AA51" i="14"/>
  <c r="Y51" i="14"/>
  <c r="W51" i="14"/>
  <c r="N51" i="14"/>
  <c r="BE51" i="14" s="1"/>
  <c r="BK50" i="14"/>
  <c r="BI50" i="14"/>
  <c r="BH50" i="14"/>
  <c r="BG50" i="14"/>
  <c r="BF50" i="14"/>
  <c r="AA50" i="14"/>
  <c r="Y50" i="14"/>
  <c r="W50" i="14"/>
  <c r="N50" i="14"/>
  <c r="BE50" i="14" s="1"/>
  <c r="BK49" i="14"/>
  <c r="BI49" i="14"/>
  <c r="BH49" i="14"/>
  <c r="BG49" i="14"/>
  <c r="BF49" i="14"/>
  <c r="AA49" i="14"/>
  <c r="Y49" i="14"/>
  <c r="W49" i="14"/>
  <c r="N49" i="14"/>
  <c r="BE49" i="14" s="1"/>
  <c r="BK48" i="14"/>
  <c r="BI48" i="14"/>
  <c r="BH48" i="14"/>
  <c r="BG48" i="14"/>
  <c r="BF48" i="14"/>
  <c r="AA48" i="14"/>
  <c r="Y48" i="14"/>
  <c r="W48" i="14"/>
  <c r="N48" i="14"/>
  <c r="BE48" i="14" s="1"/>
  <c r="Y47" i="14"/>
  <c r="Y46" i="14" s="1"/>
  <c r="BK44" i="14"/>
  <c r="BI44" i="14"/>
  <c r="BH44" i="14"/>
  <c r="BG44" i="14"/>
  <c r="BF44" i="14"/>
  <c r="AA44" i="14"/>
  <c r="Y44" i="14"/>
  <c r="W44" i="14"/>
  <c r="N44" i="14"/>
  <c r="BE44" i="14" s="1"/>
  <c r="BK43" i="14"/>
  <c r="BI43" i="14"/>
  <c r="BH43" i="14"/>
  <c r="BG43" i="14"/>
  <c r="BF43" i="14"/>
  <c r="AA43" i="14"/>
  <c r="Y43" i="14"/>
  <c r="W43" i="14"/>
  <c r="N43" i="14"/>
  <c r="BE43" i="14" s="1"/>
  <c r="BK41" i="14"/>
  <c r="BI41" i="14"/>
  <c r="BH41" i="14"/>
  <c r="BG41" i="14"/>
  <c r="BF41" i="14"/>
  <c r="AA41" i="14"/>
  <c r="Y41" i="14"/>
  <c r="W41" i="14"/>
  <c r="N41" i="14"/>
  <c r="BE41" i="14" s="1"/>
  <c r="BK39" i="14"/>
  <c r="BI39" i="14"/>
  <c r="BH39" i="14"/>
  <c r="BG39" i="14"/>
  <c r="BF39" i="14"/>
  <c r="AA39" i="14"/>
  <c r="Y39" i="14"/>
  <c r="W39" i="14"/>
  <c r="N39" i="14"/>
  <c r="BE39" i="14" s="1"/>
  <c r="BK37" i="14"/>
  <c r="BI37" i="14"/>
  <c r="BH37" i="14"/>
  <c r="BG37" i="14"/>
  <c r="BF37" i="14"/>
  <c r="AA37" i="14"/>
  <c r="Y37" i="14"/>
  <c r="W37" i="14"/>
  <c r="N37" i="14"/>
  <c r="BE37" i="14" s="1"/>
  <c r="BK35" i="14"/>
  <c r="BI35" i="14"/>
  <c r="BH35" i="14"/>
  <c r="BG35" i="14"/>
  <c r="BF35" i="14"/>
  <c r="AA35" i="14"/>
  <c r="Y35" i="14"/>
  <c r="W35" i="14"/>
  <c r="N35" i="14"/>
  <c r="BE35" i="14" s="1"/>
  <c r="BK34" i="14"/>
  <c r="BI34" i="14"/>
  <c r="BH34" i="14"/>
  <c r="BG34" i="14"/>
  <c r="BF34" i="14"/>
  <c r="AA34" i="14"/>
  <c r="Y34" i="14"/>
  <c r="W34" i="14"/>
  <c r="N34" i="14"/>
  <c r="BE34" i="14" s="1"/>
  <c r="BK33" i="14"/>
  <c r="BI33" i="14"/>
  <c r="BH33" i="14"/>
  <c r="BG33" i="14"/>
  <c r="BF33" i="14"/>
  <c r="AA33" i="14"/>
  <c r="Y33" i="14"/>
  <c r="W33" i="14"/>
  <c r="N33" i="14"/>
  <c r="BE33" i="14" s="1"/>
  <c r="BK32" i="14"/>
  <c r="BI32" i="14"/>
  <c r="BH32" i="14"/>
  <c r="BG32" i="14"/>
  <c r="BF32" i="14"/>
  <c r="AA32" i="14"/>
  <c r="Y32" i="14"/>
  <c r="Y31" i="14" s="1"/>
  <c r="W32" i="14"/>
  <c r="W31" i="14" s="1"/>
  <c r="N32" i="14"/>
  <c r="BE32" i="14" s="1"/>
  <c r="BK30" i="14"/>
  <c r="BI30" i="14"/>
  <c r="BH30" i="14"/>
  <c r="BG30" i="14"/>
  <c r="BF30" i="14"/>
  <c r="BE30" i="14"/>
  <c r="AA30" i="14"/>
  <c r="Y30" i="14"/>
  <c r="W30" i="14"/>
  <c r="N30" i="14"/>
  <c r="BK29" i="14"/>
  <c r="BI29" i="14"/>
  <c r="BH29" i="14"/>
  <c r="BG29" i="14"/>
  <c r="BF29" i="14"/>
  <c r="AA29" i="14"/>
  <c r="Y29" i="14"/>
  <c r="W29" i="14"/>
  <c r="N29" i="14"/>
  <c r="BE29" i="14" s="1"/>
  <c r="BK28" i="14"/>
  <c r="BI28" i="14"/>
  <c r="BH28" i="14"/>
  <c r="BG28" i="14"/>
  <c r="BF28" i="14"/>
  <c r="AA28" i="14"/>
  <c r="Y28" i="14"/>
  <c r="W28" i="14"/>
  <c r="N28" i="14"/>
  <c r="BE28" i="14" s="1"/>
  <c r="BK27" i="14"/>
  <c r="BI27" i="14"/>
  <c r="BH27" i="14"/>
  <c r="BG27" i="14"/>
  <c r="BF27" i="14"/>
  <c r="AA27" i="14"/>
  <c r="Y27" i="14"/>
  <c r="W27" i="14"/>
  <c r="N27" i="14"/>
  <c r="BE27" i="14" s="1"/>
  <c r="BK26" i="14"/>
  <c r="BI26" i="14"/>
  <c r="BH26" i="14"/>
  <c r="BG26" i="14"/>
  <c r="BF26" i="14"/>
  <c r="AA26" i="14"/>
  <c r="Y26" i="14"/>
  <c r="W26" i="14"/>
  <c r="N26" i="14"/>
  <c r="BE26" i="14" s="1"/>
  <c r="BK25" i="14"/>
  <c r="BI25" i="14"/>
  <c r="BH25" i="14"/>
  <c r="BG25" i="14"/>
  <c r="BF25" i="14"/>
  <c r="AA25" i="14"/>
  <c r="Y25" i="14"/>
  <c r="W25" i="14"/>
  <c r="N25" i="14"/>
  <c r="BE25" i="14" s="1"/>
  <c r="BK24" i="14"/>
  <c r="BI24" i="14"/>
  <c r="BH24" i="14"/>
  <c r="BG24" i="14"/>
  <c r="BF24" i="14"/>
  <c r="AA24" i="14"/>
  <c r="Y24" i="14"/>
  <c r="W24" i="14"/>
  <c r="N24" i="14"/>
  <c r="BE24" i="14" s="1"/>
  <c r="BK23" i="14"/>
  <c r="BI23" i="14"/>
  <c r="BH23" i="14"/>
  <c r="BG23" i="14"/>
  <c r="BF23" i="14"/>
  <c r="AA23" i="14"/>
  <c r="Y23" i="14"/>
  <c r="W23" i="14"/>
  <c r="N23" i="14"/>
  <c r="BE23" i="14" s="1"/>
  <c r="BK22" i="14"/>
  <c r="BI22" i="14"/>
  <c r="BH22" i="14"/>
  <c r="BG22" i="14"/>
  <c r="BF22" i="14"/>
  <c r="AA22" i="14"/>
  <c r="Y22" i="14"/>
  <c r="W22" i="14"/>
  <c r="W17" i="14" s="1"/>
  <c r="N22" i="14"/>
  <c r="BE22" i="14" s="1"/>
  <c r="BK21" i="14"/>
  <c r="BI21" i="14"/>
  <c r="BH21" i="14"/>
  <c r="BG21" i="14"/>
  <c r="BF21" i="14"/>
  <c r="AA21" i="14"/>
  <c r="Y21" i="14"/>
  <c r="W21" i="14"/>
  <c r="N21" i="14"/>
  <c r="BE21" i="14" s="1"/>
  <c r="BK20" i="14"/>
  <c r="BI20" i="14"/>
  <c r="BH20" i="14"/>
  <c r="BG20" i="14"/>
  <c r="BF20" i="14"/>
  <c r="AA20" i="14"/>
  <c r="AA17" i="14" s="1"/>
  <c r="Y20" i="14"/>
  <c r="W20" i="14"/>
  <c r="N20" i="14"/>
  <c r="BE20" i="14" s="1"/>
  <c r="BK18" i="14"/>
  <c r="BK17" i="14" s="1"/>
  <c r="N17" i="14" s="1"/>
  <c r="BI18" i="14"/>
  <c r="BH18" i="14"/>
  <c r="BG18" i="14"/>
  <c r="BF18" i="14"/>
  <c r="AA18" i="14"/>
  <c r="Y18" i="14"/>
  <c r="W18" i="14"/>
  <c r="N18" i="14"/>
  <c r="BE18" i="14" s="1"/>
  <c r="BK33" i="13"/>
  <c r="BI33" i="13"/>
  <c r="BH33" i="13"/>
  <c r="BG33" i="13"/>
  <c r="BF33" i="13"/>
  <c r="AA33" i="13"/>
  <c r="AA32" i="13" s="1"/>
  <c r="Y33" i="13"/>
  <c r="Y32" i="13" s="1"/>
  <c r="W33" i="13"/>
  <c r="N33" i="13"/>
  <c r="BE33" i="13" s="1"/>
  <c r="BK32" i="13"/>
  <c r="W32" i="13"/>
  <c r="BK31" i="13"/>
  <c r="BI31" i="13"/>
  <c r="BH31" i="13"/>
  <c r="BG31" i="13"/>
  <c r="BF31" i="13"/>
  <c r="AA31" i="13"/>
  <c r="Y31" i="13"/>
  <c r="W31" i="13"/>
  <c r="N31" i="13"/>
  <c r="BE31" i="13" s="1"/>
  <c r="BK30" i="13"/>
  <c r="BK29" i="13" s="1"/>
  <c r="BI30" i="13"/>
  <c r="BH30" i="13"/>
  <c r="BG30" i="13"/>
  <c r="BF30" i="13"/>
  <c r="AA30" i="13"/>
  <c r="Y30" i="13"/>
  <c r="W30" i="13"/>
  <c r="W29" i="13" s="1"/>
  <c r="W28" i="13" s="1"/>
  <c r="N30" i="13"/>
  <c r="BE30" i="13" s="1"/>
  <c r="Y29" i="13"/>
  <c r="Y28" i="13" s="1"/>
  <c r="BK27" i="13"/>
  <c r="BI27" i="13"/>
  <c r="BH27" i="13"/>
  <c r="BG27" i="13"/>
  <c r="BF27" i="13"/>
  <c r="AA27" i="13"/>
  <c r="Y27" i="13"/>
  <c r="W27" i="13"/>
  <c r="N27" i="13"/>
  <c r="BE27" i="13" s="1"/>
  <c r="BK25" i="13"/>
  <c r="BI25" i="13"/>
  <c r="BH25" i="13"/>
  <c r="BG25" i="13"/>
  <c r="BF25" i="13"/>
  <c r="AA25" i="13"/>
  <c r="Y25" i="13"/>
  <c r="W25" i="13"/>
  <c r="N25" i="13"/>
  <c r="BE25" i="13" s="1"/>
  <c r="BK24" i="13"/>
  <c r="BI24" i="13"/>
  <c r="BH24" i="13"/>
  <c r="BG24" i="13"/>
  <c r="BF24" i="13"/>
  <c r="AA24" i="13"/>
  <c r="Y24" i="13"/>
  <c r="Y23" i="13" s="1"/>
  <c r="W24" i="13"/>
  <c r="N24" i="13"/>
  <c r="BE24" i="13" s="1"/>
  <c r="BK21" i="13"/>
  <c r="BI21" i="13"/>
  <c r="BH21" i="13"/>
  <c r="BG21" i="13"/>
  <c r="BF21" i="13"/>
  <c r="AA21" i="13"/>
  <c r="AA19" i="13" s="1"/>
  <c r="Y21" i="13"/>
  <c r="W21" i="13"/>
  <c r="N21" i="13"/>
  <c r="BE21" i="13" s="1"/>
  <c r="BK20" i="13"/>
  <c r="BK19" i="13" s="1"/>
  <c r="N19" i="13" s="1"/>
  <c r="BI20" i="13"/>
  <c r="BH20" i="13"/>
  <c r="BG20" i="13"/>
  <c r="BF20" i="13"/>
  <c r="AA20" i="13"/>
  <c r="Y20" i="13"/>
  <c r="Y19" i="13" s="1"/>
  <c r="W20" i="13"/>
  <c r="W19" i="13" s="1"/>
  <c r="N20" i="13"/>
  <c r="BE20" i="13" s="1"/>
  <c r="BK18" i="13"/>
  <c r="BI18" i="13"/>
  <c r="BH18" i="13"/>
  <c r="BG18" i="13"/>
  <c r="BF18" i="13"/>
  <c r="AA18" i="13"/>
  <c r="Y18" i="13"/>
  <c r="W18" i="13"/>
  <c r="N18" i="13"/>
  <c r="BE18" i="13" s="1"/>
  <c r="BK17" i="13"/>
  <c r="BI17" i="13"/>
  <c r="BH17" i="13"/>
  <c r="BG17" i="13"/>
  <c r="BF17" i="13"/>
  <c r="AA17" i="13"/>
  <c r="Y17" i="13"/>
  <c r="W17" i="13"/>
  <c r="W16" i="13" s="1"/>
  <c r="N17" i="13"/>
  <c r="BE17" i="13" s="1"/>
  <c r="Y16" i="13"/>
  <c r="BK53" i="12"/>
  <c r="BI53" i="12"/>
  <c r="BH53" i="12"/>
  <c r="BG53" i="12"/>
  <c r="BF53" i="12"/>
  <c r="AA53" i="12"/>
  <c r="Y53" i="12"/>
  <c r="Y52" i="12" s="1"/>
  <c r="W53" i="12"/>
  <c r="N53" i="12"/>
  <c r="BE53" i="12" s="1"/>
  <c r="BK52" i="12"/>
  <c r="AA52" i="12"/>
  <c r="W52" i="12"/>
  <c r="BK51" i="12"/>
  <c r="BI51" i="12"/>
  <c r="BH51" i="12"/>
  <c r="BG51" i="12"/>
  <c r="BF51" i="12"/>
  <c r="AA51" i="12"/>
  <c r="Y51" i="12"/>
  <c r="W51" i="12"/>
  <c r="N51" i="12"/>
  <c r="BE51" i="12" s="1"/>
  <c r="BK50" i="12"/>
  <c r="BI50" i="12"/>
  <c r="BH50" i="12"/>
  <c r="BG50" i="12"/>
  <c r="BF50" i="12"/>
  <c r="AA50" i="12"/>
  <c r="Y50" i="12"/>
  <c r="W50" i="12"/>
  <c r="N50" i="12"/>
  <c r="BE50" i="12" s="1"/>
  <c r="BK49" i="12"/>
  <c r="BI49" i="12"/>
  <c r="BH49" i="12"/>
  <c r="BG49" i="12"/>
  <c r="BF49" i="12"/>
  <c r="AA49" i="12"/>
  <c r="Y49" i="12"/>
  <c r="W49" i="12"/>
  <c r="N49" i="12"/>
  <c r="BE49" i="12" s="1"/>
  <c r="BK48" i="12"/>
  <c r="BI48" i="12"/>
  <c r="BH48" i="12"/>
  <c r="BG48" i="12"/>
  <c r="BF48" i="12"/>
  <c r="AA48" i="12"/>
  <c r="Y48" i="12"/>
  <c r="W48" i="12"/>
  <c r="N48" i="12"/>
  <c r="BE48" i="12" s="1"/>
  <c r="BK47" i="12"/>
  <c r="BI47" i="12"/>
  <c r="BH47" i="12"/>
  <c r="BG47" i="12"/>
  <c r="BF47" i="12"/>
  <c r="AA47" i="12"/>
  <c r="Y47" i="12"/>
  <c r="W47" i="12"/>
  <c r="N47" i="12"/>
  <c r="BE47" i="12" s="1"/>
  <c r="BK46" i="12"/>
  <c r="BI46" i="12"/>
  <c r="BH46" i="12"/>
  <c r="BG46" i="12"/>
  <c r="BF46" i="12"/>
  <c r="AA46" i="12"/>
  <c r="Y46" i="12"/>
  <c r="W46" i="12"/>
  <c r="N46" i="12"/>
  <c r="BE46" i="12" s="1"/>
  <c r="BK45" i="12"/>
  <c r="BI45" i="12"/>
  <c r="BH45" i="12"/>
  <c r="BG45" i="12"/>
  <c r="BF45" i="12"/>
  <c r="AA45" i="12"/>
  <c r="Y45" i="12"/>
  <c r="W45" i="12"/>
  <c r="N45" i="12"/>
  <c r="BE45" i="12" s="1"/>
  <c r="BK44" i="12"/>
  <c r="BI44" i="12"/>
  <c r="BH44" i="12"/>
  <c r="BG44" i="12"/>
  <c r="BF44" i="12"/>
  <c r="AA44" i="12"/>
  <c r="Y44" i="12"/>
  <c r="W44" i="12"/>
  <c r="N44" i="12"/>
  <c r="BE44" i="12" s="1"/>
  <c r="BK42" i="12"/>
  <c r="BI42" i="12"/>
  <c r="BH42" i="12"/>
  <c r="BG42" i="12"/>
  <c r="BF42" i="12"/>
  <c r="AA42" i="12"/>
  <c r="Y42" i="12"/>
  <c r="W42" i="12"/>
  <c r="N42" i="12"/>
  <c r="BE42" i="12" s="1"/>
  <c r="BK41" i="12"/>
  <c r="BI41" i="12"/>
  <c r="BH41" i="12"/>
  <c r="BG41" i="12"/>
  <c r="BF41" i="12"/>
  <c r="AA41" i="12"/>
  <c r="Y41" i="12"/>
  <c r="W41" i="12"/>
  <c r="N41" i="12"/>
  <c r="BE41" i="12" s="1"/>
  <c r="BK40" i="12"/>
  <c r="BI40" i="12"/>
  <c r="BH40" i="12"/>
  <c r="BG40" i="12"/>
  <c r="BF40" i="12"/>
  <c r="AA40" i="12"/>
  <c r="Y40" i="12"/>
  <c r="W40" i="12"/>
  <c r="N40" i="12"/>
  <c r="BE40" i="12" s="1"/>
  <c r="BK39" i="12"/>
  <c r="BI39" i="12"/>
  <c r="BH39" i="12"/>
  <c r="BG39" i="12"/>
  <c r="BF39" i="12"/>
  <c r="AA39" i="12"/>
  <c r="Y39" i="12"/>
  <c r="W39" i="12"/>
  <c r="N39" i="12"/>
  <c r="BE39" i="12" s="1"/>
  <c r="BK38" i="12"/>
  <c r="BI38" i="12"/>
  <c r="BH38" i="12"/>
  <c r="BG38" i="12"/>
  <c r="BF38" i="12"/>
  <c r="AA38" i="12"/>
  <c r="Y38" i="12"/>
  <c r="W38" i="12"/>
  <c r="N38" i="12"/>
  <c r="BE38" i="12" s="1"/>
  <c r="BK37" i="12"/>
  <c r="BI37" i="12"/>
  <c r="BH37" i="12"/>
  <c r="BG37" i="12"/>
  <c r="BF37" i="12"/>
  <c r="AA37" i="12"/>
  <c r="AA35" i="12" s="1"/>
  <c r="AA34" i="12" s="1"/>
  <c r="Y37" i="12"/>
  <c r="W37" i="12"/>
  <c r="N37" i="12"/>
  <c r="BE37" i="12" s="1"/>
  <c r="BK36" i="12"/>
  <c r="BK35" i="12" s="1"/>
  <c r="BI36" i="12"/>
  <c r="BH36" i="12"/>
  <c r="BG36" i="12"/>
  <c r="BF36" i="12"/>
  <c r="AA36" i="12"/>
  <c r="Y36" i="12"/>
  <c r="Y35" i="12" s="1"/>
  <c r="Y34" i="12" s="1"/>
  <c r="W36" i="12"/>
  <c r="N36" i="12"/>
  <c r="BE36" i="12" s="1"/>
  <c r="BK33" i="12"/>
  <c r="BI33" i="12"/>
  <c r="BH33" i="12"/>
  <c r="BG33" i="12"/>
  <c r="BF33" i="12"/>
  <c r="AA33" i="12"/>
  <c r="Y33" i="12"/>
  <c r="W33" i="12"/>
  <c r="N33" i="12"/>
  <c r="BE33" i="12" s="1"/>
  <c r="BK32" i="12"/>
  <c r="BI32" i="12"/>
  <c r="BH32" i="12"/>
  <c r="BG32" i="12"/>
  <c r="BF32" i="12"/>
  <c r="AA32" i="12"/>
  <c r="Y32" i="12"/>
  <c r="W32" i="12"/>
  <c r="N32" i="12"/>
  <c r="BE32" i="12" s="1"/>
  <c r="BK31" i="12"/>
  <c r="BI31" i="12"/>
  <c r="BH31" i="12"/>
  <c r="BG31" i="12"/>
  <c r="BF31" i="12"/>
  <c r="AA31" i="12"/>
  <c r="Y31" i="12"/>
  <c r="W31" i="12"/>
  <c r="N31" i="12"/>
  <c r="BE31" i="12" s="1"/>
  <c r="BK30" i="12"/>
  <c r="BI30" i="12"/>
  <c r="BH30" i="12"/>
  <c r="BG30" i="12"/>
  <c r="BF30" i="12"/>
  <c r="AA30" i="12"/>
  <c r="Y30" i="12"/>
  <c r="W30" i="12"/>
  <c r="N30" i="12"/>
  <c r="BE30" i="12" s="1"/>
  <c r="BK29" i="12"/>
  <c r="BI29" i="12"/>
  <c r="BH29" i="12"/>
  <c r="BG29" i="12"/>
  <c r="BF29" i="12"/>
  <c r="AA29" i="12"/>
  <c r="Y29" i="12"/>
  <c r="W29" i="12"/>
  <c r="N29" i="12"/>
  <c r="BE29" i="12" s="1"/>
  <c r="BK28" i="12"/>
  <c r="BI28" i="12"/>
  <c r="BH28" i="12"/>
  <c r="BG28" i="12"/>
  <c r="BF28" i="12"/>
  <c r="AA28" i="12"/>
  <c r="Y28" i="12"/>
  <c r="W28" i="12"/>
  <c r="N28" i="12"/>
  <c r="BE28" i="12" s="1"/>
  <c r="BK27" i="12"/>
  <c r="BI27" i="12"/>
  <c r="BH27" i="12"/>
  <c r="BG27" i="12"/>
  <c r="BF27" i="12"/>
  <c r="AA27" i="12"/>
  <c r="Y27" i="12"/>
  <c r="W27" i="12"/>
  <c r="N27" i="12"/>
  <c r="BE27" i="12" s="1"/>
  <c r="BK25" i="12"/>
  <c r="BI25" i="12"/>
  <c r="BH25" i="12"/>
  <c r="BG25" i="12"/>
  <c r="BF25" i="12"/>
  <c r="AA25" i="12"/>
  <c r="Y25" i="12"/>
  <c r="W25" i="12"/>
  <c r="N25" i="12"/>
  <c r="BE25" i="12" s="1"/>
  <c r="BK24" i="12"/>
  <c r="BI24" i="12"/>
  <c r="BH24" i="12"/>
  <c r="BG24" i="12"/>
  <c r="BF24" i="12"/>
  <c r="AA24" i="12"/>
  <c r="Y24" i="12"/>
  <c r="W24" i="12"/>
  <c r="N24" i="12"/>
  <c r="BE24" i="12" s="1"/>
  <c r="BK23" i="12"/>
  <c r="BI23" i="12"/>
  <c r="BH23" i="12"/>
  <c r="BG23" i="12"/>
  <c r="BF23" i="12"/>
  <c r="AA23" i="12"/>
  <c r="Y23" i="12"/>
  <c r="W23" i="12"/>
  <c r="N23" i="12"/>
  <c r="BE23" i="12" s="1"/>
  <c r="BK22" i="12"/>
  <c r="BK20" i="12" s="1"/>
  <c r="N20" i="12" s="1"/>
  <c r="BI22" i="12"/>
  <c r="BH22" i="12"/>
  <c r="BG22" i="12"/>
  <c r="BF22" i="12"/>
  <c r="AA22" i="12"/>
  <c r="Y22" i="12"/>
  <c r="W22" i="12"/>
  <c r="N22" i="12"/>
  <c r="BE22" i="12" s="1"/>
  <c r="BK21" i="12"/>
  <c r="BI21" i="12"/>
  <c r="BH21" i="12"/>
  <c r="BG21" i="12"/>
  <c r="BF21" i="12"/>
  <c r="AA21" i="12"/>
  <c r="Y21" i="12"/>
  <c r="W21" i="12"/>
  <c r="N21" i="12"/>
  <c r="BE21" i="12" s="1"/>
  <c r="BK19" i="12"/>
  <c r="BI19" i="12"/>
  <c r="BH19" i="12"/>
  <c r="BG19" i="12"/>
  <c r="BF19" i="12"/>
  <c r="AA19" i="12"/>
  <c r="Y19" i="12"/>
  <c r="W19" i="12"/>
  <c r="N19" i="12"/>
  <c r="BE19" i="12" s="1"/>
  <c r="BK18" i="12"/>
  <c r="BI18" i="12"/>
  <c r="BH18" i="12"/>
  <c r="BG18" i="12"/>
  <c r="BF18" i="12"/>
  <c r="AA18" i="12"/>
  <c r="AA16" i="12" s="1"/>
  <c r="Y18" i="12"/>
  <c r="W18" i="12"/>
  <c r="N18" i="12"/>
  <c r="BE18" i="12" s="1"/>
  <c r="BK17" i="12"/>
  <c r="BI17" i="12"/>
  <c r="BH17" i="12"/>
  <c r="BG17" i="12"/>
  <c r="BF17" i="12"/>
  <c r="AA17" i="12"/>
  <c r="Y17" i="12"/>
  <c r="W17" i="12"/>
  <c r="W16" i="12" s="1"/>
  <c r="N17" i="12"/>
  <c r="BE17" i="12" s="1"/>
  <c r="BK31" i="11"/>
  <c r="BK30" i="11" s="1"/>
  <c r="BI31" i="11"/>
  <c r="BH31" i="11"/>
  <c r="BG31" i="11"/>
  <c r="BF31" i="11"/>
  <c r="AA31" i="11"/>
  <c r="Y31" i="11"/>
  <c r="Y30" i="11" s="1"/>
  <c r="W31" i="11"/>
  <c r="N31" i="11"/>
  <c r="BE31" i="11" s="1"/>
  <c r="AA30" i="11"/>
  <c r="W30" i="11"/>
  <c r="BK29" i="11"/>
  <c r="BI29" i="11"/>
  <c r="BH29" i="11"/>
  <c r="BG29" i="11"/>
  <c r="BF29" i="11"/>
  <c r="AA29" i="11"/>
  <c r="Y29" i="11"/>
  <c r="W29" i="11"/>
  <c r="N29" i="11"/>
  <c r="BE29" i="11" s="1"/>
  <c r="BK28" i="11"/>
  <c r="BI28" i="11"/>
  <c r="BH28" i="11"/>
  <c r="BG28" i="11"/>
  <c r="BF28" i="11"/>
  <c r="AA28" i="11"/>
  <c r="Y28" i="11"/>
  <c r="W28" i="11"/>
  <c r="N28" i="11"/>
  <c r="BE28" i="11" s="1"/>
  <c r="BK26" i="11"/>
  <c r="BI26" i="11"/>
  <c r="BH26" i="11"/>
  <c r="BG26" i="11"/>
  <c r="BF26" i="11"/>
  <c r="AA26" i="11"/>
  <c r="Y26" i="11"/>
  <c r="W26" i="11"/>
  <c r="N26" i="11"/>
  <c r="BE26" i="11" s="1"/>
  <c r="BK25" i="11"/>
  <c r="BK24" i="11" s="1"/>
  <c r="BI25" i="11"/>
  <c r="BH25" i="11"/>
  <c r="BG25" i="11"/>
  <c r="BF25" i="11"/>
  <c r="AA25" i="11"/>
  <c r="Y25" i="11"/>
  <c r="W25" i="11"/>
  <c r="N25" i="11"/>
  <c r="BE25" i="11" s="1"/>
  <c r="BK21" i="11"/>
  <c r="BI21" i="11"/>
  <c r="BH21" i="11"/>
  <c r="BG21" i="11"/>
  <c r="BF21" i="11"/>
  <c r="AA21" i="11"/>
  <c r="Y21" i="11"/>
  <c r="W21" i="11"/>
  <c r="N21" i="11"/>
  <c r="BE21" i="11" s="1"/>
  <c r="BK20" i="11"/>
  <c r="BK19" i="11" s="1"/>
  <c r="N19" i="11" s="1"/>
  <c r="BI20" i="11"/>
  <c r="BH20" i="11"/>
  <c r="BG20" i="11"/>
  <c r="BF20" i="11"/>
  <c r="AA20" i="11"/>
  <c r="Y20" i="11"/>
  <c r="Y19" i="11" s="1"/>
  <c r="W20" i="11"/>
  <c r="N20" i="11"/>
  <c r="BE20" i="11" s="1"/>
  <c r="BK18" i="11"/>
  <c r="BI18" i="11"/>
  <c r="BH18" i="11"/>
  <c r="BG18" i="11"/>
  <c r="BF18" i="11"/>
  <c r="AA18" i="11"/>
  <c r="Y18" i="11"/>
  <c r="W18" i="11"/>
  <c r="N18" i="11"/>
  <c r="BE18" i="11" s="1"/>
  <c r="BK17" i="11"/>
  <c r="BI17" i="11"/>
  <c r="BH17" i="11"/>
  <c r="BG17" i="11"/>
  <c r="BF17" i="11"/>
  <c r="AA17" i="11"/>
  <c r="Y17" i="11"/>
  <c r="Y16" i="11" s="1"/>
  <c r="W17" i="11"/>
  <c r="W16" i="11" s="1"/>
  <c r="N17" i="11"/>
  <c r="BE17" i="11" s="1"/>
  <c r="AA16" i="11"/>
  <c r="BK59" i="10"/>
  <c r="BK58" i="10" s="1"/>
  <c r="BI59" i="10"/>
  <c r="BH59" i="10"/>
  <c r="BG59" i="10"/>
  <c r="BF59" i="10"/>
  <c r="AA59" i="10"/>
  <c r="Y59" i="10"/>
  <c r="W59" i="10"/>
  <c r="N59" i="10"/>
  <c r="BE59" i="10" s="1"/>
  <c r="AA58" i="10"/>
  <c r="Y58" i="10"/>
  <c r="W58" i="10"/>
  <c r="BK57" i="10"/>
  <c r="BI57" i="10"/>
  <c r="BH57" i="10"/>
  <c r="BG57" i="10"/>
  <c r="BF57" i="10"/>
  <c r="AA57" i="10"/>
  <c r="Y57" i="10"/>
  <c r="W57" i="10"/>
  <c r="N57" i="10"/>
  <c r="BE57" i="10" s="1"/>
  <c r="BK56" i="10"/>
  <c r="BI56" i="10"/>
  <c r="BH56" i="10"/>
  <c r="BG56" i="10"/>
  <c r="BF56" i="10"/>
  <c r="AA56" i="10"/>
  <c r="Y56" i="10"/>
  <c r="W56" i="10"/>
  <c r="N56" i="10"/>
  <c r="BE56" i="10" s="1"/>
  <c r="BK55" i="10"/>
  <c r="BI55" i="10"/>
  <c r="BH55" i="10"/>
  <c r="BG55" i="10"/>
  <c r="BF55" i="10"/>
  <c r="AA55" i="10"/>
  <c r="Y55" i="10"/>
  <c r="W55" i="10"/>
  <c r="N55" i="10"/>
  <c r="BE55" i="10" s="1"/>
  <c r="BK53" i="10"/>
  <c r="BI53" i="10"/>
  <c r="BH53" i="10"/>
  <c r="BG53" i="10"/>
  <c r="BF53" i="10"/>
  <c r="AA53" i="10"/>
  <c r="Y53" i="10"/>
  <c r="W53" i="10"/>
  <c r="N53" i="10"/>
  <c r="BE53" i="10" s="1"/>
  <c r="BK51" i="10"/>
  <c r="BI51" i="10"/>
  <c r="BH51" i="10"/>
  <c r="BG51" i="10"/>
  <c r="BF51" i="10"/>
  <c r="AA51" i="10"/>
  <c r="Y51" i="10"/>
  <c r="W51" i="10"/>
  <c r="N51" i="10"/>
  <c r="BE51" i="10" s="1"/>
  <c r="BK49" i="10"/>
  <c r="BI49" i="10"/>
  <c r="BH49" i="10"/>
  <c r="BG49" i="10"/>
  <c r="BF49" i="10"/>
  <c r="AA49" i="10"/>
  <c r="Y49" i="10"/>
  <c r="W49" i="10"/>
  <c r="N49" i="10"/>
  <c r="BE49" i="10" s="1"/>
  <c r="BK47" i="10"/>
  <c r="BI47" i="10"/>
  <c r="BH47" i="10"/>
  <c r="BG47" i="10"/>
  <c r="BF47" i="10"/>
  <c r="AA47" i="10"/>
  <c r="Y47" i="10"/>
  <c r="W47" i="10"/>
  <c r="N47" i="10"/>
  <c r="BE47" i="10" s="1"/>
  <c r="BK46" i="10"/>
  <c r="BI46" i="10"/>
  <c r="BH46" i="10"/>
  <c r="BG46" i="10"/>
  <c r="BF46" i="10"/>
  <c r="AA46" i="10"/>
  <c r="Y46" i="10"/>
  <c r="W46" i="10"/>
  <c r="N46" i="10"/>
  <c r="BE46" i="10" s="1"/>
  <c r="BK45" i="10"/>
  <c r="BI45" i="10"/>
  <c r="BH45" i="10"/>
  <c r="BG45" i="10"/>
  <c r="BF45" i="10"/>
  <c r="AA45" i="10"/>
  <c r="AA42" i="10" s="1"/>
  <c r="AA41" i="10" s="1"/>
  <c r="Y45" i="10"/>
  <c r="W45" i="10"/>
  <c r="N45" i="10"/>
  <c r="BE45" i="10" s="1"/>
  <c r="BK44" i="10"/>
  <c r="BI44" i="10"/>
  <c r="BH44" i="10"/>
  <c r="BG44" i="10"/>
  <c r="BF44" i="10"/>
  <c r="AA44" i="10"/>
  <c r="Y44" i="10"/>
  <c r="W44" i="10"/>
  <c r="N44" i="10"/>
  <c r="BE44" i="10" s="1"/>
  <c r="BK43" i="10"/>
  <c r="BI43" i="10"/>
  <c r="BH43" i="10"/>
  <c r="BG43" i="10"/>
  <c r="BF43" i="10"/>
  <c r="AA43" i="10"/>
  <c r="Y43" i="10"/>
  <c r="W43" i="10"/>
  <c r="W42" i="10" s="1"/>
  <c r="W41" i="10" s="1"/>
  <c r="N43" i="10"/>
  <c r="BE43" i="10" s="1"/>
  <c r="BK40" i="10"/>
  <c r="BI40" i="10"/>
  <c r="BH40" i="10"/>
  <c r="BG40" i="10"/>
  <c r="BF40" i="10"/>
  <c r="AA40" i="10"/>
  <c r="Y40" i="10"/>
  <c r="W40" i="10"/>
  <c r="N40" i="10"/>
  <c r="BE40" i="10" s="1"/>
  <c r="BK38" i="10"/>
  <c r="BI38" i="10"/>
  <c r="BH38" i="10"/>
  <c r="BG38" i="10"/>
  <c r="BF38" i="10"/>
  <c r="AA38" i="10"/>
  <c r="Y38" i="10"/>
  <c r="W38" i="10"/>
  <c r="N38" i="10"/>
  <c r="BE38" i="10" s="1"/>
  <c r="BK36" i="10"/>
  <c r="BI36" i="10"/>
  <c r="BH36" i="10"/>
  <c r="BG36" i="10"/>
  <c r="BF36" i="10"/>
  <c r="AA36" i="10"/>
  <c r="Y36" i="10"/>
  <c r="W36" i="10"/>
  <c r="N36" i="10"/>
  <c r="BE36" i="10" s="1"/>
  <c r="BK35" i="10"/>
  <c r="BI35" i="10"/>
  <c r="BH35" i="10"/>
  <c r="BG35" i="10"/>
  <c r="BF35" i="10"/>
  <c r="AA35" i="10"/>
  <c r="AA30" i="10" s="1"/>
  <c r="Y35" i="10"/>
  <c r="W35" i="10"/>
  <c r="N35" i="10"/>
  <c r="BE35" i="10" s="1"/>
  <c r="BK33" i="10"/>
  <c r="BI33" i="10"/>
  <c r="BH33" i="10"/>
  <c r="BG33" i="10"/>
  <c r="BF33" i="10"/>
  <c r="AA33" i="10"/>
  <c r="Y33" i="10"/>
  <c r="W33" i="10"/>
  <c r="N33" i="10"/>
  <c r="BE33" i="10" s="1"/>
  <c r="BK32" i="10"/>
  <c r="BI32" i="10"/>
  <c r="BH32" i="10"/>
  <c r="BG32" i="10"/>
  <c r="BF32" i="10"/>
  <c r="AA32" i="10"/>
  <c r="Y32" i="10"/>
  <c r="W32" i="10"/>
  <c r="N32" i="10"/>
  <c r="BE32" i="10" s="1"/>
  <c r="BK31" i="10"/>
  <c r="BI31" i="10"/>
  <c r="BH31" i="10"/>
  <c r="BG31" i="10"/>
  <c r="BF31" i="10"/>
  <c r="AA31" i="10"/>
  <c r="Y31" i="10"/>
  <c r="Y30" i="10" s="1"/>
  <c r="W31" i="10"/>
  <c r="N31" i="10"/>
  <c r="BE31" i="10" s="1"/>
  <c r="W30" i="10"/>
  <c r="BK29" i="10"/>
  <c r="BI29" i="10"/>
  <c r="BH29" i="10"/>
  <c r="BG29" i="10"/>
  <c r="BF29" i="10"/>
  <c r="AA29" i="10"/>
  <c r="Y29" i="10"/>
  <c r="W29" i="10"/>
  <c r="N29" i="10"/>
  <c r="BE29" i="10" s="1"/>
  <c r="BK28" i="10"/>
  <c r="BI28" i="10"/>
  <c r="BH28" i="10"/>
  <c r="BG28" i="10"/>
  <c r="BF28" i="10"/>
  <c r="AA28" i="10"/>
  <c r="Y28" i="10"/>
  <c r="W28" i="10"/>
  <c r="N28" i="10"/>
  <c r="BE28" i="10" s="1"/>
  <c r="BK27" i="10"/>
  <c r="BI27" i="10"/>
  <c r="BH27" i="10"/>
  <c r="BG27" i="10"/>
  <c r="BF27" i="10"/>
  <c r="AA27" i="10"/>
  <c r="Y27" i="10"/>
  <c r="W27" i="10"/>
  <c r="N27" i="10"/>
  <c r="BE27" i="10" s="1"/>
  <c r="BK26" i="10"/>
  <c r="BI26" i="10"/>
  <c r="BH26" i="10"/>
  <c r="BG26" i="10"/>
  <c r="BF26" i="10"/>
  <c r="AA26" i="10"/>
  <c r="Y26" i="10"/>
  <c r="W26" i="10"/>
  <c r="N26" i="10"/>
  <c r="BE26" i="10" s="1"/>
  <c r="BK25" i="10"/>
  <c r="BI25" i="10"/>
  <c r="BH25" i="10"/>
  <c r="BG25" i="10"/>
  <c r="BF25" i="10"/>
  <c r="AA25" i="10"/>
  <c r="Y25" i="10"/>
  <c r="W25" i="10"/>
  <c r="N25" i="10"/>
  <c r="BE25" i="10" s="1"/>
  <c r="BK24" i="10"/>
  <c r="BI24" i="10"/>
  <c r="BH24" i="10"/>
  <c r="BG24" i="10"/>
  <c r="BF24" i="10"/>
  <c r="AA24" i="10"/>
  <c r="Y24" i="10"/>
  <c r="W24" i="10"/>
  <c r="N24" i="10"/>
  <c r="BE24" i="10" s="1"/>
  <c r="BK23" i="10"/>
  <c r="BI23" i="10"/>
  <c r="BH23" i="10"/>
  <c r="BG23" i="10"/>
  <c r="BF23" i="10"/>
  <c r="AA23" i="10"/>
  <c r="Y23" i="10"/>
  <c r="W23" i="10"/>
  <c r="N23" i="10"/>
  <c r="BE23" i="10" s="1"/>
  <c r="BK22" i="10"/>
  <c r="BI22" i="10"/>
  <c r="BH22" i="10"/>
  <c r="BG22" i="10"/>
  <c r="BF22" i="10"/>
  <c r="AA22" i="10"/>
  <c r="Y22" i="10"/>
  <c r="W22" i="10"/>
  <c r="N22" i="10"/>
  <c r="BE22" i="10" s="1"/>
  <c r="BK21" i="10"/>
  <c r="BI21" i="10"/>
  <c r="BH21" i="10"/>
  <c r="BG21" i="10"/>
  <c r="BF21" i="10"/>
  <c r="AA21" i="10"/>
  <c r="Y21" i="10"/>
  <c r="W21" i="10"/>
  <c r="N21" i="10"/>
  <c r="BE21" i="10" s="1"/>
  <c r="BK20" i="10"/>
  <c r="BI20" i="10"/>
  <c r="BH20" i="10"/>
  <c r="BG20" i="10"/>
  <c r="BF20" i="10"/>
  <c r="AA20" i="10"/>
  <c r="Y20" i="10"/>
  <c r="Y16" i="10" s="1"/>
  <c r="Y15" i="10" s="1"/>
  <c r="W20" i="10"/>
  <c r="N20" i="10"/>
  <c r="BE20" i="10" s="1"/>
  <c r="BK19" i="10"/>
  <c r="BI19" i="10"/>
  <c r="BH19" i="10"/>
  <c r="BG19" i="10"/>
  <c r="BF19" i="10"/>
  <c r="AA19" i="10"/>
  <c r="Y19" i="10"/>
  <c r="W19" i="10"/>
  <c r="N19" i="10"/>
  <c r="BE19" i="10" s="1"/>
  <c r="BK17" i="10"/>
  <c r="BI17" i="10"/>
  <c r="BH17" i="10"/>
  <c r="BG17" i="10"/>
  <c r="BF17" i="10"/>
  <c r="AA17" i="10"/>
  <c r="Y17" i="10"/>
  <c r="W17" i="10"/>
  <c r="N17" i="10"/>
  <c r="BE17" i="10" s="1"/>
  <c r="BK24" i="9"/>
  <c r="BK23" i="9" s="1"/>
  <c r="BI24" i="9"/>
  <c r="BH24" i="9"/>
  <c r="BG24" i="9"/>
  <c r="BF24" i="9"/>
  <c r="AA24" i="9"/>
  <c r="Y24" i="9"/>
  <c r="Y23" i="9" s="1"/>
  <c r="W24" i="9"/>
  <c r="N24" i="9"/>
  <c r="BE24" i="9" s="1"/>
  <c r="AA23" i="9"/>
  <c r="W23" i="9"/>
  <c r="BK22" i="9"/>
  <c r="BI22" i="9"/>
  <c r="BH22" i="9"/>
  <c r="BG22" i="9"/>
  <c r="BF22" i="9"/>
  <c r="AA22" i="9"/>
  <c r="Y22" i="9"/>
  <c r="W22" i="9"/>
  <c r="N22" i="9"/>
  <c r="BE22" i="9" s="1"/>
  <c r="BK20" i="9"/>
  <c r="BI20" i="9"/>
  <c r="BH20" i="9"/>
  <c r="BG20" i="9"/>
  <c r="BF20" i="9"/>
  <c r="AA20" i="9"/>
  <c r="Y20" i="9"/>
  <c r="Y16" i="9" s="1"/>
  <c r="W20" i="9"/>
  <c r="N20" i="9"/>
  <c r="BE20" i="9" s="1"/>
  <c r="BK19" i="9"/>
  <c r="BI19" i="9"/>
  <c r="BH19" i="9"/>
  <c r="BG19" i="9"/>
  <c r="BF19" i="9"/>
  <c r="AA19" i="9"/>
  <c r="Y19" i="9"/>
  <c r="W19" i="9"/>
  <c r="N19" i="9"/>
  <c r="BE19" i="9" s="1"/>
  <c r="BK18" i="9"/>
  <c r="BI18" i="9"/>
  <c r="BH18" i="9"/>
  <c r="BG18" i="9"/>
  <c r="BF18" i="9"/>
  <c r="AA18" i="9"/>
  <c r="Y18" i="9"/>
  <c r="W18" i="9"/>
  <c r="N18" i="9"/>
  <c r="BE18" i="9" s="1"/>
  <c r="BK17" i="9"/>
  <c r="BI17" i="9"/>
  <c r="BH17" i="9"/>
  <c r="BG17" i="9"/>
  <c r="BF17" i="9"/>
  <c r="AA17" i="9"/>
  <c r="Y17" i="9"/>
  <c r="W17" i="9"/>
  <c r="W16" i="9" s="1"/>
  <c r="W15" i="9" s="1"/>
  <c r="W14" i="9" s="1"/>
  <c r="N17" i="9"/>
  <c r="BE17" i="9" s="1"/>
  <c r="AA15" i="12" l="1"/>
  <c r="W15" i="15"/>
  <c r="W14" i="15" s="1"/>
  <c r="AA16" i="9"/>
  <c r="AA15" i="9" s="1"/>
  <c r="AA14" i="9" s="1"/>
  <c r="AA16" i="10"/>
  <c r="AA15" i="10" s="1"/>
  <c r="AA14" i="10" s="1"/>
  <c r="BK30" i="10"/>
  <c r="N30" i="10" s="1"/>
  <c r="BK42" i="10"/>
  <c r="BK16" i="11"/>
  <c r="W19" i="11"/>
  <c r="AA24" i="11"/>
  <c r="AA23" i="11" s="1"/>
  <c r="Y15" i="13"/>
  <c r="Y14" i="13" s="1"/>
  <c r="AA16" i="13"/>
  <c r="BK23" i="13"/>
  <c r="N23" i="13" s="1"/>
  <c r="AA29" i="13"/>
  <c r="AA28" i="13" s="1"/>
  <c r="AA31" i="14"/>
  <c r="AA16" i="14" s="1"/>
  <c r="AA15" i="14" s="1"/>
  <c r="BK30" i="15"/>
  <c r="BK48" i="16"/>
  <c r="Y16" i="17"/>
  <c r="Y15" i="17" s="1"/>
  <c r="Y14" i="17" s="1"/>
  <c r="AA35" i="17"/>
  <c r="AA34" i="17" s="1"/>
  <c r="AA21" i="18"/>
  <c r="BK25" i="18"/>
  <c r="BK24" i="18" s="1"/>
  <c r="AA25" i="18"/>
  <c r="AA24" i="18" s="1"/>
  <c r="W16" i="10"/>
  <c r="W15" i="10" s="1"/>
  <c r="W14" i="10" s="1"/>
  <c r="Y42" i="10"/>
  <c r="Y41" i="10" s="1"/>
  <c r="Y14" i="10" s="1"/>
  <c r="Y15" i="11"/>
  <c r="Y14" i="11" s="1"/>
  <c r="Y20" i="12"/>
  <c r="W20" i="12"/>
  <c r="W15" i="12" s="1"/>
  <c r="W14" i="12" s="1"/>
  <c r="W35" i="12"/>
  <c r="W34" i="12" s="1"/>
  <c r="W23" i="13"/>
  <c r="W15" i="13" s="1"/>
  <c r="W14" i="13" s="1"/>
  <c r="AA47" i="14"/>
  <c r="AA46" i="14" s="1"/>
  <c r="BK16" i="15"/>
  <c r="N16" i="15" s="1"/>
  <c r="Y30" i="15"/>
  <c r="W30" i="15"/>
  <c r="AA42" i="15"/>
  <c r="AA41" i="15" s="1"/>
  <c r="AA24" i="17"/>
  <c r="AA15" i="17" s="1"/>
  <c r="AA14" i="17" s="1"/>
  <c r="AA17" i="18"/>
  <c r="BK21" i="18"/>
  <c r="W15" i="11"/>
  <c r="Y15" i="15"/>
  <c r="Y14" i="15" s="1"/>
  <c r="AA19" i="11"/>
  <c r="Y24" i="11"/>
  <c r="Y23" i="11" s="1"/>
  <c r="W24" i="11"/>
  <c r="W23" i="11" s="1"/>
  <c r="Y16" i="12"/>
  <c r="Y15" i="12" s="1"/>
  <c r="Y14" i="12" s="1"/>
  <c r="AA20" i="12"/>
  <c r="AA23" i="13"/>
  <c r="Y17" i="14"/>
  <c r="Y16" i="14" s="1"/>
  <c r="W47" i="14"/>
  <c r="W46" i="14" s="1"/>
  <c r="AA30" i="15"/>
  <c r="AA15" i="15" s="1"/>
  <c r="AA14" i="15" s="1"/>
  <c r="BK42" i="15"/>
  <c r="BK41" i="15" s="1"/>
  <c r="N41" i="15" s="1"/>
  <c r="Y16" i="16"/>
  <c r="Y15" i="16" s="1"/>
  <c r="Y14" i="16" s="1"/>
  <c r="AA30" i="16"/>
  <c r="AA15" i="16" s="1"/>
  <c r="AA14" i="16" s="1"/>
  <c r="Y48" i="16"/>
  <c r="Y47" i="16" s="1"/>
  <c r="W24" i="17"/>
  <c r="W15" i="17" s="1"/>
  <c r="W14" i="17" s="1"/>
  <c r="Y21" i="18"/>
  <c r="Y17" i="18" s="1"/>
  <c r="Y16" i="18" s="1"/>
  <c r="W21" i="18"/>
  <c r="W17" i="18" s="1"/>
  <c r="W16" i="18" s="1"/>
  <c r="BK16" i="16"/>
  <c r="N16" i="16" s="1"/>
  <c r="BK28" i="13"/>
  <c r="N28" i="13" s="1"/>
  <c r="BK16" i="10"/>
  <c r="N16" i="10" s="1"/>
  <c r="O94" i="21"/>
  <c r="S94" i="21"/>
  <c r="S93" i="21" s="1"/>
  <c r="S5" i="21" s="1"/>
  <c r="BK17" i="18"/>
  <c r="N21" i="18"/>
  <c r="N25" i="18"/>
  <c r="N24" i="18" s="1"/>
  <c r="BK35" i="17"/>
  <c r="BK34" i="17" s="1"/>
  <c r="N34" i="17" s="1"/>
  <c r="BK24" i="17"/>
  <c r="BK15" i="17" s="1"/>
  <c r="BK47" i="16"/>
  <c r="N47" i="16" s="1"/>
  <c r="BK30" i="16"/>
  <c r="BK47" i="14"/>
  <c r="BK46" i="14" s="1"/>
  <c r="BK31" i="14"/>
  <c r="N31" i="14" s="1"/>
  <c r="BK16" i="13"/>
  <c r="N16" i="13" s="1"/>
  <c r="BK16" i="12"/>
  <c r="N16" i="12" s="1"/>
  <c r="BK23" i="11"/>
  <c r="N23" i="11" s="1"/>
  <c r="N42" i="10"/>
  <c r="BK41" i="10"/>
  <c r="N41" i="10" s="1"/>
  <c r="BK16" i="9"/>
  <c r="BK15" i="9" s="1"/>
  <c r="N17" i="18"/>
  <c r="BK16" i="18"/>
  <c r="W15" i="16"/>
  <c r="W14" i="16" s="1"/>
  <c r="N30" i="15"/>
  <c r="N42" i="15"/>
  <c r="W16" i="14"/>
  <c r="Y15" i="14"/>
  <c r="BK16" i="14"/>
  <c r="N47" i="14"/>
  <c r="N46" i="14" s="1"/>
  <c r="N29" i="13"/>
  <c r="AA14" i="12"/>
  <c r="N35" i="12"/>
  <c r="BK34" i="12"/>
  <c r="N34" i="12" s="1"/>
  <c r="BK15" i="12"/>
  <c r="BK15" i="11"/>
  <c r="N16" i="11"/>
  <c r="AA15" i="11"/>
  <c r="N24" i="11"/>
  <c r="Y15" i="9"/>
  <c r="Y14" i="9" s="1"/>
  <c r="W14" i="11" l="1"/>
  <c r="AA14" i="11"/>
  <c r="BK15" i="13"/>
  <c r="W15" i="14"/>
  <c r="AA15" i="13"/>
  <c r="AA14" i="13" s="1"/>
  <c r="BK15" i="15"/>
  <c r="AA16" i="18"/>
  <c r="N16" i="9"/>
  <c r="N16" i="18"/>
  <c r="C48" i="2" s="1"/>
  <c r="N35" i="17"/>
  <c r="BK15" i="16"/>
  <c r="BK14" i="16" s="1"/>
  <c r="BK15" i="10"/>
  <c r="N15" i="10" s="1"/>
  <c r="N14" i="10" s="1"/>
  <c r="C40" i="2" s="1"/>
  <c r="O93" i="21"/>
  <c r="O5" i="21" s="1"/>
  <c r="C33" i="2" s="1"/>
  <c r="N24" i="17"/>
  <c r="N30" i="16"/>
  <c r="BK14" i="17"/>
  <c r="N15" i="17"/>
  <c r="N14" i="17" s="1"/>
  <c r="C47" i="2" s="1"/>
  <c r="BK15" i="14"/>
  <c r="N16" i="14"/>
  <c r="N15" i="14" s="1"/>
  <c r="C44" i="2" s="1"/>
  <c r="BK14" i="13"/>
  <c r="N15" i="13"/>
  <c r="N14" i="13" s="1"/>
  <c r="C43" i="2" s="1"/>
  <c r="BK14" i="12"/>
  <c r="N15" i="12"/>
  <c r="N14" i="12" s="1"/>
  <c r="C42" i="2" s="1"/>
  <c r="BK14" i="11"/>
  <c r="N15" i="11"/>
  <c r="N14" i="11" s="1"/>
  <c r="C41" i="2" s="1"/>
  <c r="BK14" i="9"/>
  <c r="N15" i="9"/>
  <c r="N15" i="15" l="1"/>
  <c r="N14" i="15" s="1"/>
  <c r="C45" i="2" s="1"/>
  <c r="BK14" i="15"/>
  <c r="N15" i="16"/>
  <c r="N14" i="16" s="1"/>
  <c r="C46" i="2" s="1"/>
  <c r="C39" i="2"/>
  <c r="N14" i="9"/>
  <c r="BK14" i="10"/>
  <c r="K551" i="3"/>
  <c r="G10" i="19" l="1"/>
  <c r="I10" i="19" s="1"/>
  <c r="M391" i="3" l="1"/>
  <c r="S391" i="3" s="1"/>
  <c r="E9" i="19"/>
  <c r="G9" i="19" s="1"/>
  <c r="I9" i="19" s="1"/>
  <c r="E8" i="19"/>
  <c r="G8" i="19" s="1"/>
  <c r="I8" i="19" s="1"/>
  <c r="G7" i="19"/>
  <c r="I7" i="19" s="1"/>
  <c r="I6" i="19" l="1"/>
  <c r="I5" i="19" s="1"/>
  <c r="C50" i="2" s="1"/>
  <c r="O391" i="3"/>
  <c r="Q391" i="3"/>
  <c r="K683" i="3"/>
  <c r="K668" i="3"/>
  <c r="G86" i="8" l="1"/>
  <c r="G84" i="8"/>
  <c r="G83" i="8"/>
  <c r="G82" i="8"/>
  <c r="G81" i="8"/>
  <c r="G78" i="8"/>
  <c r="G77" i="8"/>
  <c r="G76" i="8"/>
  <c r="G75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1" i="8"/>
  <c r="G50" i="8"/>
  <c r="G49" i="8"/>
  <c r="G48" i="8"/>
  <c r="G47" i="8"/>
  <c r="G46" i="8"/>
  <c r="G45" i="8"/>
  <c r="G44" i="8"/>
  <c r="G43" i="8"/>
  <c r="G42" i="8"/>
  <c r="G41" i="8"/>
  <c r="G40" i="8"/>
  <c r="G37" i="8"/>
  <c r="G36" i="8"/>
  <c r="G35" i="8"/>
  <c r="G34" i="8"/>
  <c r="G33" i="8"/>
  <c r="G32" i="8"/>
  <c r="G31" i="8"/>
  <c r="G30" i="8"/>
  <c r="G29" i="8"/>
  <c r="G28" i="8"/>
  <c r="G27" i="8"/>
  <c r="G26" i="8"/>
  <c r="G24" i="8"/>
  <c r="G23" i="8"/>
  <c r="G22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J139" i="7"/>
  <c r="I139" i="7"/>
  <c r="F139" i="7"/>
  <c r="J135" i="7"/>
  <c r="I135" i="7"/>
  <c r="F135" i="7"/>
  <c r="J132" i="7"/>
  <c r="I132" i="7"/>
  <c r="F132" i="7"/>
  <c r="J130" i="7"/>
  <c r="I130" i="7"/>
  <c r="F130" i="7"/>
  <c r="J129" i="7"/>
  <c r="I129" i="7"/>
  <c r="F129" i="7"/>
  <c r="J125" i="7"/>
  <c r="I125" i="7"/>
  <c r="F125" i="7"/>
  <c r="J124" i="7"/>
  <c r="I124" i="7"/>
  <c r="F124" i="7"/>
  <c r="J123" i="7"/>
  <c r="I123" i="7"/>
  <c r="F123" i="7"/>
  <c r="J121" i="7"/>
  <c r="I121" i="7"/>
  <c r="F121" i="7"/>
  <c r="J120" i="7"/>
  <c r="I120" i="7"/>
  <c r="F120" i="7"/>
  <c r="J119" i="7"/>
  <c r="I119" i="7"/>
  <c r="F119" i="7"/>
  <c r="J118" i="7"/>
  <c r="I118" i="7"/>
  <c r="F118" i="7"/>
  <c r="J117" i="7"/>
  <c r="I117" i="7"/>
  <c r="F117" i="7"/>
  <c r="J116" i="7"/>
  <c r="I116" i="7"/>
  <c r="F116" i="7"/>
  <c r="J115" i="7"/>
  <c r="I115" i="7"/>
  <c r="F115" i="7"/>
  <c r="J114" i="7"/>
  <c r="I114" i="7"/>
  <c r="F114" i="7"/>
  <c r="J113" i="7"/>
  <c r="I113" i="7"/>
  <c r="F113" i="7"/>
  <c r="J112" i="7"/>
  <c r="I112" i="7"/>
  <c r="F112" i="7"/>
  <c r="J109" i="7"/>
  <c r="I109" i="7"/>
  <c r="F109" i="7"/>
  <c r="J108" i="7"/>
  <c r="I108" i="7"/>
  <c r="F108" i="7"/>
  <c r="J107" i="7"/>
  <c r="I107" i="7"/>
  <c r="F107" i="7"/>
  <c r="J106" i="7"/>
  <c r="I106" i="7"/>
  <c r="F106" i="7"/>
  <c r="J105" i="7"/>
  <c r="I105" i="7"/>
  <c r="F105" i="7"/>
  <c r="J104" i="7"/>
  <c r="I104" i="7"/>
  <c r="F104" i="7"/>
  <c r="J102" i="7"/>
  <c r="I102" i="7"/>
  <c r="F102" i="7"/>
  <c r="J100" i="7"/>
  <c r="I100" i="7"/>
  <c r="F100" i="7"/>
  <c r="J97" i="7"/>
  <c r="I97" i="7"/>
  <c r="F97" i="7"/>
  <c r="J94" i="7"/>
  <c r="I94" i="7"/>
  <c r="F94" i="7"/>
  <c r="J93" i="7"/>
  <c r="I93" i="7"/>
  <c r="F93" i="7"/>
  <c r="J91" i="7"/>
  <c r="I91" i="7"/>
  <c r="F91" i="7"/>
  <c r="J89" i="7"/>
  <c r="I89" i="7"/>
  <c r="F89" i="7"/>
  <c r="J87" i="7"/>
  <c r="I87" i="7"/>
  <c r="F87" i="7"/>
  <c r="J84" i="7"/>
  <c r="I84" i="7"/>
  <c r="F84" i="7"/>
  <c r="J82" i="7"/>
  <c r="I82" i="7"/>
  <c r="F82" i="7"/>
  <c r="J80" i="7"/>
  <c r="I80" i="7"/>
  <c r="F80" i="7"/>
  <c r="J79" i="7"/>
  <c r="I79" i="7"/>
  <c r="F79" i="7"/>
  <c r="J77" i="7"/>
  <c r="I77" i="7"/>
  <c r="F77" i="7"/>
  <c r="J75" i="7"/>
  <c r="I75" i="7"/>
  <c r="F75" i="7"/>
  <c r="J73" i="7"/>
  <c r="I73" i="7"/>
  <c r="F73" i="7"/>
  <c r="J71" i="7"/>
  <c r="I71" i="7"/>
  <c r="F71" i="7"/>
  <c r="J70" i="7"/>
  <c r="I70" i="7"/>
  <c r="F70" i="7"/>
  <c r="J69" i="7"/>
  <c r="I69" i="7"/>
  <c r="F69" i="7"/>
  <c r="J68" i="7"/>
  <c r="I68" i="7"/>
  <c r="F68" i="7"/>
  <c r="J67" i="7"/>
  <c r="I67" i="7"/>
  <c r="F67" i="7"/>
  <c r="J66" i="7"/>
  <c r="I66" i="7"/>
  <c r="F66" i="7"/>
  <c r="J65" i="7"/>
  <c r="I65" i="7"/>
  <c r="F65" i="7"/>
  <c r="J64" i="7"/>
  <c r="I64" i="7"/>
  <c r="F64" i="7"/>
  <c r="J57" i="7"/>
  <c r="I57" i="7"/>
  <c r="I59" i="7" s="1"/>
  <c r="F57" i="7"/>
  <c r="J51" i="7"/>
  <c r="I51" i="7"/>
  <c r="F51" i="7"/>
  <c r="J50" i="7"/>
  <c r="I50" i="7"/>
  <c r="F50" i="7"/>
  <c r="J49" i="7"/>
  <c r="I49" i="7"/>
  <c r="F49" i="7"/>
  <c r="J48" i="7"/>
  <c r="I48" i="7"/>
  <c r="F48" i="7"/>
  <c r="J47" i="7"/>
  <c r="I47" i="7"/>
  <c r="F47" i="7"/>
  <c r="J46" i="7"/>
  <c r="I46" i="7"/>
  <c r="F46" i="7"/>
  <c r="J45" i="7"/>
  <c r="I45" i="7"/>
  <c r="F45" i="7"/>
  <c r="J43" i="7"/>
  <c r="I43" i="7"/>
  <c r="F43" i="7"/>
  <c r="J39" i="7"/>
  <c r="I39" i="7"/>
  <c r="F39" i="7"/>
  <c r="J38" i="7"/>
  <c r="I38" i="7"/>
  <c r="F38" i="7"/>
  <c r="J37" i="7"/>
  <c r="I37" i="7"/>
  <c r="F37" i="7"/>
  <c r="J36" i="7"/>
  <c r="I36" i="7"/>
  <c r="F36" i="7"/>
  <c r="J35" i="7"/>
  <c r="I35" i="7"/>
  <c r="F35" i="7"/>
  <c r="J34" i="7"/>
  <c r="I34" i="7"/>
  <c r="F34" i="7"/>
  <c r="J33" i="7"/>
  <c r="I33" i="7"/>
  <c r="F33" i="7"/>
  <c r="J31" i="7"/>
  <c r="I31" i="7"/>
  <c r="F31" i="7"/>
  <c r="J27" i="7"/>
  <c r="I27" i="7"/>
  <c r="F27" i="7"/>
  <c r="J26" i="7"/>
  <c r="I26" i="7"/>
  <c r="F26" i="7"/>
  <c r="J25" i="7"/>
  <c r="I25" i="7"/>
  <c r="F25" i="7"/>
  <c r="J23" i="7"/>
  <c r="I23" i="7"/>
  <c r="F23" i="7"/>
  <c r="J19" i="7"/>
  <c r="I19" i="7"/>
  <c r="F19" i="7"/>
  <c r="J18" i="7"/>
  <c r="I18" i="7"/>
  <c r="F18" i="7"/>
  <c r="J17" i="7"/>
  <c r="I17" i="7"/>
  <c r="F17" i="7"/>
  <c r="J16" i="7"/>
  <c r="I16" i="7"/>
  <c r="F16" i="7"/>
  <c r="J15" i="7"/>
  <c r="I15" i="7"/>
  <c r="F15" i="7"/>
  <c r="J13" i="7"/>
  <c r="I13" i="7"/>
  <c r="F13" i="7"/>
  <c r="J9" i="7"/>
  <c r="I9" i="7"/>
  <c r="F9" i="7"/>
  <c r="J8" i="7"/>
  <c r="I8" i="7"/>
  <c r="F8" i="7"/>
  <c r="J7" i="7"/>
  <c r="I7" i="7"/>
  <c r="F7" i="7"/>
  <c r="J6" i="7"/>
  <c r="I6" i="7"/>
  <c r="F6" i="7"/>
  <c r="J4" i="7"/>
  <c r="I4" i="7"/>
  <c r="F4" i="7"/>
  <c r="G134" i="5"/>
  <c r="G133" i="5"/>
  <c r="G132" i="5"/>
  <c r="G131" i="5"/>
  <c r="G130" i="5"/>
  <c r="G129" i="5"/>
  <c r="G128" i="5"/>
  <c r="G127" i="5"/>
  <c r="G126" i="5"/>
  <c r="G125" i="5"/>
  <c r="G57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A40" i="5"/>
  <c r="A41" i="5" s="1"/>
  <c r="G39" i="5"/>
  <c r="G37" i="5"/>
  <c r="G36" i="5"/>
  <c r="G35" i="5"/>
  <c r="G34" i="5"/>
  <c r="G33" i="5"/>
  <c r="A33" i="5"/>
  <c r="A34" i="5" s="1"/>
  <c r="A35" i="5" s="1"/>
  <c r="A36" i="5" s="1"/>
  <c r="A37" i="5" s="1"/>
  <c r="A38" i="5" s="1"/>
  <c r="G32" i="5"/>
  <c r="G31" i="5"/>
  <c r="G29" i="5"/>
  <c r="A29" i="5"/>
  <c r="G28" i="5"/>
  <c r="G27" i="5"/>
  <c r="G26" i="5"/>
  <c r="G25" i="5"/>
  <c r="G23" i="5"/>
  <c r="G22" i="5"/>
  <c r="G21" i="5"/>
  <c r="G20" i="5"/>
  <c r="G19" i="5"/>
  <c r="G18" i="5"/>
  <c r="G15" i="5"/>
  <c r="G14" i="5"/>
  <c r="G13" i="5"/>
  <c r="G12" i="5"/>
  <c r="G7" i="5" l="1"/>
  <c r="C35" i="2" s="1"/>
  <c r="K45" i="7"/>
  <c r="K6" i="7"/>
  <c r="K13" i="7"/>
  <c r="K49" i="7"/>
  <c r="K16" i="7"/>
  <c r="K31" i="7"/>
  <c r="K57" i="7"/>
  <c r="K59" i="7" s="1"/>
  <c r="K66" i="7"/>
  <c r="K70" i="7"/>
  <c r="K84" i="7"/>
  <c r="K93" i="7"/>
  <c r="K102" i="7"/>
  <c r="K107" i="7"/>
  <c r="K113" i="7"/>
  <c r="K117" i="7"/>
  <c r="K121" i="7"/>
  <c r="G89" i="8"/>
  <c r="C38" i="2" s="1"/>
  <c r="K129" i="7"/>
  <c r="K36" i="7"/>
  <c r="I52" i="7"/>
  <c r="K47" i="7"/>
  <c r="K51" i="7"/>
  <c r="K64" i="7"/>
  <c r="K68" i="7"/>
  <c r="K73" i="7"/>
  <c r="K39" i="7"/>
  <c r="K34" i="7"/>
  <c r="K38" i="7"/>
  <c r="I10" i="7"/>
  <c r="K35" i="7"/>
  <c r="K8" i="7"/>
  <c r="K18" i="7"/>
  <c r="K26" i="7"/>
  <c r="K33" i="7"/>
  <c r="K37" i="7"/>
  <c r="K80" i="7"/>
  <c r="K89" i="7"/>
  <c r="K97" i="7"/>
  <c r="K105" i="7"/>
  <c r="K109" i="7"/>
  <c r="K115" i="7"/>
  <c r="K119" i="7"/>
  <c r="K124" i="7"/>
  <c r="K132" i="7"/>
  <c r="K9" i="7"/>
  <c r="I20" i="7"/>
  <c r="K15" i="7"/>
  <c r="K19" i="7"/>
  <c r="I28" i="7"/>
  <c r="K25" i="7"/>
  <c r="K48" i="7"/>
  <c r="K65" i="7"/>
  <c r="K69" i="7"/>
  <c r="K75" i="7"/>
  <c r="K82" i="7"/>
  <c r="K91" i="7"/>
  <c r="K100" i="7"/>
  <c r="K106" i="7"/>
  <c r="K112" i="7"/>
  <c r="K116" i="7"/>
  <c r="K120" i="7"/>
  <c r="K125" i="7"/>
  <c r="K135" i="7"/>
  <c r="K139" i="7"/>
  <c r="K4" i="7"/>
  <c r="K7" i="7"/>
  <c r="K17" i="7"/>
  <c r="K27" i="7"/>
  <c r="I40" i="7"/>
  <c r="K43" i="7"/>
  <c r="K46" i="7"/>
  <c r="K50" i="7"/>
  <c r="I142" i="7"/>
  <c r="K67" i="7"/>
  <c r="K71" i="7"/>
  <c r="K77" i="7"/>
  <c r="K79" i="7"/>
  <c r="K87" i="7"/>
  <c r="K94" i="7"/>
  <c r="K104" i="7"/>
  <c r="K108" i="7"/>
  <c r="K114" i="7"/>
  <c r="K118" i="7"/>
  <c r="K123" i="7"/>
  <c r="K130" i="7"/>
  <c r="F28" i="7"/>
  <c r="K23" i="7"/>
  <c r="F40" i="7"/>
  <c r="F59" i="7"/>
  <c r="F142" i="7"/>
  <c r="F10" i="7"/>
  <c r="F52" i="7"/>
  <c r="F20" i="7"/>
  <c r="G156" i="6"/>
  <c r="G154" i="6"/>
  <c r="G149" i="6"/>
  <c r="G148" i="6"/>
  <c r="G144" i="6"/>
  <c r="G143" i="6"/>
  <c r="G142" i="6"/>
  <c r="G139" i="6"/>
  <c r="G138" i="6"/>
  <c r="G137" i="6"/>
  <c r="G136" i="6"/>
  <c r="G133" i="6"/>
  <c r="G132" i="6"/>
  <c r="G131" i="6"/>
  <c r="G130" i="6"/>
  <c r="G127" i="6"/>
  <c r="G124" i="6"/>
  <c r="G123" i="6"/>
  <c r="G122" i="6"/>
  <c r="G118" i="6"/>
  <c r="G117" i="6"/>
  <c r="G116" i="6"/>
  <c r="G115" i="6"/>
  <c r="G114" i="6"/>
  <c r="G111" i="6"/>
  <c r="G110" i="6"/>
  <c r="G109" i="6"/>
  <c r="G106" i="6"/>
  <c r="G105" i="6"/>
  <c r="G104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38" i="6"/>
  <c r="G37" i="6"/>
  <c r="G36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Z231" i="4"/>
  <c r="V231" i="4"/>
  <c r="S231" i="4"/>
  <c r="O231" i="4"/>
  <c r="X231" i="4" s="1"/>
  <c r="M231" i="4"/>
  <c r="W231" i="4" s="1"/>
  <c r="K231" i="4"/>
  <c r="U231" i="4" s="1"/>
  <c r="I231" i="4"/>
  <c r="T231" i="4" s="1"/>
  <c r="Z230" i="4"/>
  <c r="V230" i="4"/>
  <c r="S230" i="4"/>
  <c r="O230" i="4"/>
  <c r="X230" i="4" s="1"/>
  <c r="M230" i="4"/>
  <c r="W230" i="4" s="1"/>
  <c r="M228" i="4" s="1"/>
  <c r="K230" i="4"/>
  <c r="U230" i="4" s="1"/>
  <c r="I230" i="4"/>
  <c r="T230" i="4" s="1"/>
  <c r="Z229" i="4"/>
  <c r="V229" i="4"/>
  <c r="S229" i="4"/>
  <c r="O229" i="4"/>
  <c r="X229" i="4" s="1"/>
  <c r="M229" i="4"/>
  <c r="W229" i="4" s="1"/>
  <c r="K229" i="4"/>
  <c r="U229" i="4" s="1"/>
  <c r="I229" i="4"/>
  <c r="T229" i="4" s="1"/>
  <c r="I228" i="4" s="1"/>
  <c r="S228" i="4"/>
  <c r="Z227" i="4"/>
  <c r="V227" i="4"/>
  <c r="T227" i="4"/>
  <c r="S227" i="4"/>
  <c r="O227" i="4"/>
  <c r="X227" i="4" s="1"/>
  <c r="M227" i="4"/>
  <c r="W227" i="4" s="1"/>
  <c r="K227" i="4"/>
  <c r="U227" i="4" s="1"/>
  <c r="I227" i="4"/>
  <c r="Z226" i="4"/>
  <c r="W226" i="4"/>
  <c r="V226" i="4"/>
  <c r="S226" i="4"/>
  <c r="O226" i="4"/>
  <c r="X226" i="4" s="1"/>
  <c r="M226" i="4"/>
  <c r="K226" i="4"/>
  <c r="U226" i="4" s="1"/>
  <c r="I226" i="4"/>
  <c r="T226" i="4" s="1"/>
  <c r="Z225" i="4"/>
  <c r="V225" i="4"/>
  <c r="S225" i="4"/>
  <c r="O225" i="4"/>
  <c r="X225" i="4" s="1"/>
  <c r="M225" i="4"/>
  <c r="W225" i="4" s="1"/>
  <c r="K225" i="4"/>
  <c r="U225" i="4" s="1"/>
  <c r="I225" i="4"/>
  <c r="T225" i="4" s="1"/>
  <c r="S224" i="4"/>
  <c r="Z222" i="4"/>
  <c r="V222" i="4"/>
  <c r="S222" i="4"/>
  <c r="O222" i="4"/>
  <c r="X222" i="4" s="1"/>
  <c r="M222" i="4"/>
  <c r="W222" i="4" s="1"/>
  <c r="K222" i="4"/>
  <c r="U222" i="4" s="1"/>
  <c r="I222" i="4"/>
  <c r="T222" i="4" s="1"/>
  <c r="Z221" i="4"/>
  <c r="V221" i="4"/>
  <c r="S221" i="4"/>
  <c r="O221" i="4"/>
  <c r="X221" i="4" s="1"/>
  <c r="M221" i="4"/>
  <c r="W221" i="4" s="1"/>
  <c r="K221" i="4"/>
  <c r="U221" i="4" s="1"/>
  <c r="I221" i="4"/>
  <c r="T221" i="4" s="1"/>
  <c r="Z220" i="4"/>
  <c r="V220" i="4"/>
  <c r="T220" i="4"/>
  <c r="S220" i="4"/>
  <c r="O220" i="4"/>
  <c r="X220" i="4" s="1"/>
  <c r="M220" i="4"/>
  <c r="W220" i="4" s="1"/>
  <c r="K220" i="4"/>
  <c r="U220" i="4" s="1"/>
  <c r="I220" i="4"/>
  <c r="Z219" i="4"/>
  <c r="V219" i="4"/>
  <c r="S219" i="4"/>
  <c r="O219" i="4"/>
  <c r="X219" i="4" s="1"/>
  <c r="M219" i="4"/>
  <c r="W219" i="4" s="1"/>
  <c r="K219" i="4"/>
  <c r="U219" i="4" s="1"/>
  <c r="I219" i="4"/>
  <c r="T219" i="4" s="1"/>
  <c r="Z218" i="4"/>
  <c r="V218" i="4"/>
  <c r="T218" i="4"/>
  <c r="S218" i="4"/>
  <c r="O218" i="4"/>
  <c r="X218" i="4" s="1"/>
  <c r="M218" i="4"/>
  <c r="W218" i="4" s="1"/>
  <c r="K218" i="4"/>
  <c r="U218" i="4" s="1"/>
  <c r="I218" i="4"/>
  <c r="Z217" i="4"/>
  <c r="V217" i="4"/>
  <c r="S217" i="4"/>
  <c r="O217" i="4"/>
  <c r="X217" i="4" s="1"/>
  <c r="M217" i="4"/>
  <c r="W217" i="4" s="1"/>
  <c r="K217" i="4"/>
  <c r="U217" i="4" s="1"/>
  <c r="I217" i="4"/>
  <c r="T217" i="4" s="1"/>
  <c r="Z216" i="4"/>
  <c r="V216" i="4"/>
  <c r="S216" i="4"/>
  <c r="O216" i="4"/>
  <c r="X216" i="4" s="1"/>
  <c r="M216" i="4"/>
  <c r="W216" i="4" s="1"/>
  <c r="K216" i="4"/>
  <c r="U216" i="4" s="1"/>
  <c r="I216" i="4"/>
  <c r="T216" i="4" s="1"/>
  <c r="Z215" i="4"/>
  <c r="W215" i="4"/>
  <c r="V215" i="4"/>
  <c r="S215" i="4"/>
  <c r="O215" i="4"/>
  <c r="X215" i="4" s="1"/>
  <c r="M215" i="4"/>
  <c r="K215" i="4"/>
  <c r="U215" i="4" s="1"/>
  <c r="I215" i="4"/>
  <c r="T215" i="4" s="1"/>
  <c r="Z214" i="4"/>
  <c r="V214" i="4"/>
  <c r="S214" i="4"/>
  <c r="O214" i="4"/>
  <c r="X214" i="4" s="1"/>
  <c r="M214" i="4"/>
  <c r="W214" i="4" s="1"/>
  <c r="K214" i="4"/>
  <c r="U214" i="4" s="1"/>
  <c r="I214" i="4"/>
  <c r="T214" i="4" s="1"/>
  <c r="Z213" i="4"/>
  <c r="V213" i="4"/>
  <c r="S213" i="4"/>
  <c r="O213" i="4"/>
  <c r="X213" i="4" s="1"/>
  <c r="M213" i="4"/>
  <c r="W213" i="4" s="1"/>
  <c r="K213" i="4"/>
  <c r="U213" i="4" s="1"/>
  <c r="I213" i="4"/>
  <c r="T213" i="4" s="1"/>
  <c r="Z212" i="4"/>
  <c r="V212" i="4"/>
  <c r="T212" i="4"/>
  <c r="S212" i="4"/>
  <c r="O212" i="4"/>
  <c r="X212" i="4" s="1"/>
  <c r="M212" i="4"/>
  <c r="W212" i="4" s="1"/>
  <c r="K212" i="4"/>
  <c r="U212" i="4" s="1"/>
  <c r="I212" i="4"/>
  <c r="Z211" i="4"/>
  <c r="V211" i="4"/>
  <c r="S211" i="4"/>
  <c r="O211" i="4"/>
  <c r="X211" i="4" s="1"/>
  <c r="M211" i="4"/>
  <c r="W211" i="4" s="1"/>
  <c r="K211" i="4"/>
  <c r="U211" i="4" s="1"/>
  <c r="I211" i="4"/>
  <c r="T211" i="4" s="1"/>
  <c r="Z210" i="4"/>
  <c r="V210" i="4"/>
  <c r="S210" i="4"/>
  <c r="O210" i="4"/>
  <c r="X210" i="4" s="1"/>
  <c r="M210" i="4"/>
  <c r="W210" i="4" s="1"/>
  <c r="K210" i="4"/>
  <c r="U210" i="4" s="1"/>
  <c r="I210" i="4"/>
  <c r="T210" i="4" s="1"/>
  <c r="Z209" i="4"/>
  <c r="V209" i="4"/>
  <c r="S209" i="4"/>
  <c r="O209" i="4"/>
  <c r="X209" i="4" s="1"/>
  <c r="M209" i="4"/>
  <c r="W209" i="4" s="1"/>
  <c r="K209" i="4"/>
  <c r="U209" i="4" s="1"/>
  <c r="I209" i="4"/>
  <c r="T209" i="4" s="1"/>
  <c r="Z208" i="4"/>
  <c r="V208" i="4"/>
  <c r="S208" i="4"/>
  <c r="O208" i="4"/>
  <c r="X208" i="4" s="1"/>
  <c r="M208" i="4"/>
  <c r="W208" i="4" s="1"/>
  <c r="K208" i="4"/>
  <c r="U208" i="4" s="1"/>
  <c r="I208" i="4"/>
  <c r="T208" i="4" s="1"/>
  <c r="Z207" i="4"/>
  <c r="V207" i="4"/>
  <c r="S207" i="4"/>
  <c r="O207" i="4"/>
  <c r="X207" i="4" s="1"/>
  <c r="M207" i="4"/>
  <c r="W207" i="4" s="1"/>
  <c r="K207" i="4"/>
  <c r="U207" i="4" s="1"/>
  <c r="I207" i="4"/>
  <c r="T207" i="4" s="1"/>
  <c r="Z206" i="4"/>
  <c r="V206" i="4"/>
  <c r="S206" i="4"/>
  <c r="O206" i="4"/>
  <c r="X206" i="4" s="1"/>
  <c r="M206" i="4"/>
  <c r="W206" i="4" s="1"/>
  <c r="K206" i="4"/>
  <c r="U206" i="4" s="1"/>
  <c r="I206" i="4"/>
  <c r="T206" i="4" s="1"/>
  <c r="Z205" i="4"/>
  <c r="V205" i="4"/>
  <c r="S205" i="4"/>
  <c r="O205" i="4"/>
  <c r="X205" i="4" s="1"/>
  <c r="M205" i="4"/>
  <c r="W205" i="4" s="1"/>
  <c r="K205" i="4"/>
  <c r="U205" i="4" s="1"/>
  <c r="I205" i="4"/>
  <c r="T205" i="4" s="1"/>
  <c r="Z204" i="4"/>
  <c r="V204" i="4"/>
  <c r="T204" i="4"/>
  <c r="S204" i="4"/>
  <c r="O204" i="4"/>
  <c r="X204" i="4" s="1"/>
  <c r="M204" i="4"/>
  <c r="W204" i="4" s="1"/>
  <c r="K204" i="4"/>
  <c r="U204" i="4" s="1"/>
  <c r="I204" i="4"/>
  <c r="Z203" i="4"/>
  <c r="V203" i="4"/>
  <c r="S203" i="4"/>
  <c r="O203" i="4"/>
  <c r="X203" i="4" s="1"/>
  <c r="M203" i="4"/>
  <c r="W203" i="4" s="1"/>
  <c r="K203" i="4"/>
  <c r="U203" i="4" s="1"/>
  <c r="I203" i="4"/>
  <c r="T203" i="4" s="1"/>
  <c r="Z202" i="4"/>
  <c r="V202" i="4"/>
  <c r="S202" i="4"/>
  <c r="O202" i="4"/>
  <c r="X202" i="4" s="1"/>
  <c r="M202" i="4"/>
  <c r="W202" i="4" s="1"/>
  <c r="K202" i="4"/>
  <c r="U202" i="4" s="1"/>
  <c r="I202" i="4"/>
  <c r="T202" i="4" s="1"/>
  <c r="Z201" i="4"/>
  <c r="V201" i="4"/>
  <c r="S201" i="4"/>
  <c r="O201" i="4"/>
  <c r="X201" i="4" s="1"/>
  <c r="M201" i="4"/>
  <c r="W201" i="4" s="1"/>
  <c r="K201" i="4"/>
  <c r="U201" i="4" s="1"/>
  <c r="I201" i="4"/>
  <c r="T201" i="4" s="1"/>
  <c r="Z200" i="4"/>
  <c r="V200" i="4"/>
  <c r="S200" i="4"/>
  <c r="O200" i="4"/>
  <c r="X200" i="4" s="1"/>
  <c r="M200" i="4"/>
  <c r="W200" i="4" s="1"/>
  <c r="K200" i="4"/>
  <c r="U200" i="4" s="1"/>
  <c r="I200" i="4"/>
  <c r="T200" i="4" s="1"/>
  <c r="S199" i="4"/>
  <c r="Z198" i="4"/>
  <c r="V198" i="4"/>
  <c r="T198" i="4"/>
  <c r="S198" i="4"/>
  <c r="O198" i="4"/>
  <c r="X198" i="4" s="1"/>
  <c r="M198" i="4"/>
  <c r="W198" i="4" s="1"/>
  <c r="K198" i="4"/>
  <c r="U198" i="4" s="1"/>
  <c r="I198" i="4"/>
  <c r="Z197" i="4"/>
  <c r="V197" i="4"/>
  <c r="S197" i="4"/>
  <c r="O197" i="4"/>
  <c r="X197" i="4" s="1"/>
  <c r="M197" i="4"/>
  <c r="W197" i="4" s="1"/>
  <c r="K197" i="4"/>
  <c r="U197" i="4" s="1"/>
  <c r="I197" i="4"/>
  <c r="T197" i="4" s="1"/>
  <c r="Z196" i="4"/>
  <c r="V196" i="4"/>
  <c r="S196" i="4"/>
  <c r="O196" i="4"/>
  <c r="X196" i="4" s="1"/>
  <c r="M196" i="4"/>
  <c r="W196" i="4" s="1"/>
  <c r="K196" i="4"/>
  <c r="U196" i="4" s="1"/>
  <c r="I196" i="4"/>
  <c r="T196" i="4" s="1"/>
  <c r="Z195" i="4"/>
  <c r="V195" i="4"/>
  <c r="S195" i="4"/>
  <c r="O195" i="4"/>
  <c r="X195" i="4" s="1"/>
  <c r="M195" i="4"/>
  <c r="W195" i="4" s="1"/>
  <c r="K195" i="4"/>
  <c r="U195" i="4" s="1"/>
  <c r="I195" i="4"/>
  <c r="T195" i="4" s="1"/>
  <c r="Z194" i="4"/>
  <c r="V194" i="4"/>
  <c r="S194" i="4"/>
  <c r="O194" i="4"/>
  <c r="X194" i="4" s="1"/>
  <c r="M194" i="4"/>
  <c r="W194" i="4" s="1"/>
  <c r="K194" i="4"/>
  <c r="U194" i="4" s="1"/>
  <c r="I194" i="4"/>
  <c r="T194" i="4" s="1"/>
  <c r="Z193" i="4"/>
  <c r="V193" i="4"/>
  <c r="S193" i="4"/>
  <c r="O193" i="4"/>
  <c r="X193" i="4" s="1"/>
  <c r="M193" i="4"/>
  <c r="W193" i="4" s="1"/>
  <c r="K193" i="4"/>
  <c r="U193" i="4" s="1"/>
  <c r="I193" i="4"/>
  <c r="T193" i="4" s="1"/>
  <c r="Z192" i="4"/>
  <c r="V192" i="4"/>
  <c r="S192" i="4"/>
  <c r="O192" i="4"/>
  <c r="X192" i="4" s="1"/>
  <c r="M192" i="4"/>
  <c r="W192" i="4" s="1"/>
  <c r="K192" i="4"/>
  <c r="U192" i="4" s="1"/>
  <c r="I192" i="4"/>
  <c r="T192" i="4" s="1"/>
  <c r="Z191" i="4"/>
  <c r="V191" i="4"/>
  <c r="S191" i="4"/>
  <c r="O191" i="4"/>
  <c r="X191" i="4" s="1"/>
  <c r="M191" i="4"/>
  <c r="W191" i="4" s="1"/>
  <c r="K191" i="4"/>
  <c r="U191" i="4" s="1"/>
  <c r="I191" i="4"/>
  <c r="T191" i="4" s="1"/>
  <c r="Z190" i="4"/>
  <c r="V190" i="4"/>
  <c r="T190" i="4"/>
  <c r="S190" i="4"/>
  <c r="O190" i="4"/>
  <c r="X190" i="4" s="1"/>
  <c r="M190" i="4"/>
  <c r="W190" i="4" s="1"/>
  <c r="K190" i="4"/>
  <c r="U190" i="4" s="1"/>
  <c r="I190" i="4"/>
  <c r="Z189" i="4"/>
  <c r="V189" i="4"/>
  <c r="S189" i="4"/>
  <c r="O189" i="4"/>
  <c r="X189" i="4" s="1"/>
  <c r="M189" i="4"/>
  <c r="W189" i="4" s="1"/>
  <c r="K189" i="4"/>
  <c r="U189" i="4" s="1"/>
  <c r="I189" i="4"/>
  <c r="T189" i="4" s="1"/>
  <c r="Z188" i="4"/>
  <c r="V188" i="4"/>
  <c r="S188" i="4"/>
  <c r="O188" i="4"/>
  <c r="X188" i="4" s="1"/>
  <c r="M188" i="4"/>
  <c r="W188" i="4" s="1"/>
  <c r="K188" i="4"/>
  <c r="U188" i="4" s="1"/>
  <c r="I188" i="4"/>
  <c r="T188" i="4" s="1"/>
  <c r="Z187" i="4"/>
  <c r="V187" i="4"/>
  <c r="S187" i="4"/>
  <c r="O187" i="4"/>
  <c r="X187" i="4" s="1"/>
  <c r="M187" i="4"/>
  <c r="W187" i="4" s="1"/>
  <c r="K187" i="4"/>
  <c r="U187" i="4" s="1"/>
  <c r="I187" i="4"/>
  <c r="T187" i="4" s="1"/>
  <c r="Z186" i="4"/>
  <c r="V186" i="4"/>
  <c r="S186" i="4"/>
  <c r="O186" i="4"/>
  <c r="X186" i="4" s="1"/>
  <c r="M186" i="4"/>
  <c r="W186" i="4" s="1"/>
  <c r="K186" i="4"/>
  <c r="U186" i="4" s="1"/>
  <c r="I186" i="4"/>
  <c r="T186" i="4" s="1"/>
  <c r="Z185" i="4"/>
  <c r="V185" i="4"/>
  <c r="S185" i="4"/>
  <c r="O185" i="4"/>
  <c r="X185" i="4" s="1"/>
  <c r="M185" i="4"/>
  <c r="W185" i="4" s="1"/>
  <c r="K185" i="4"/>
  <c r="U185" i="4" s="1"/>
  <c r="I185" i="4"/>
  <c r="T185" i="4" s="1"/>
  <c r="Z184" i="4"/>
  <c r="V184" i="4"/>
  <c r="S184" i="4"/>
  <c r="O184" i="4"/>
  <c r="X184" i="4" s="1"/>
  <c r="M184" i="4"/>
  <c r="W184" i="4" s="1"/>
  <c r="K184" i="4"/>
  <c r="U184" i="4" s="1"/>
  <c r="I184" i="4"/>
  <c r="T184" i="4" s="1"/>
  <c r="Z183" i="4"/>
  <c r="V183" i="4"/>
  <c r="S183" i="4"/>
  <c r="O183" i="4"/>
  <c r="X183" i="4" s="1"/>
  <c r="O182" i="4" s="1"/>
  <c r="M183" i="4"/>
  <c r="W183" i="4" s="1"/>
  <c r="K183" i="4"/>
  <c r="U183" i="4" s="1"/>
  <c r="I183" i="4"/>
  <c r="T183" i="4" s="1"/>
  <c r="S182" i="4"/>
  <c r="Z181" i="4"/>
  <c r="V181" i="4"/>
  <c r="S181" i="4"/>
  <c r="O181" i="4"/>
  <c r="X181" i="4" s="1"/>
  <c r="M181" i="4"/>
  <c r="W181" i="4" s="1"/>
  <c r="K181" i="4"/>
  <c r="U181" i="4" s="1"/>
  <c r="I181" i="4"/>
  <c r="T181" i="4" s="1"/>
  <c r="Z180" i="4"/>
  <c r="V180" i="4"/>
  <c r="S180" i="4"/>
  <c r="O180" i="4"/>
  <c r="X180" i="4" s="1"/>
  <c r="M180" i="4"/>
  <c r="W180" i="4" s="1"/>
  <c r="K180" i="4"/>
  <c r="U180" i="4" s="1"/>
  <c r="I180" i="4"/>
  <c r="T180" i="4" s="1"/>
  <c r="Z179" i="4"/>
  <c r="V179" i="4"/>
  <c r="S179" i="4"/>
  <c r="O179" i="4"/>
  <c r="X179" i="4" s="1"/>
  <c r="M179" i="4"/>
  <c r="W179" i="4" s="1"/>
  <c r="K179" i="4"/>
  <c r="U179" i="4" s="1"/>
  <c r="I179" i="4"/>
  <c r="T179" i="4" s="1"/>
  <c r="Z178" i="4"/>
  <c r="V178" i="4"/>
  <c r="S178" i="4"/>
  <c r="O178" i="4"/>
  <c r="X178" i="4" s="1"/>
  <c r="M178" i="4"/>
  <c r="W178" i="4" s="1"/>
  <c r="K178" i="4"/>
  <c r="U178" i="4" s="1"/>
  <c r="I178" i="4"/>
  <c r="T178" i="4" s="1"/>
  <c r="Z177" i="4"/>
  <c r="V177" i="4"/>
  <c r="S177" i="4"/>
  <c r="O177" i="4"/>
  <c r="X177" i="4" s="1"/>
  <c r="M177" i="4"/>
  <c r="W177" i="4" s="1"/>
  <c r="K177" i="4"/>
  <c r="U177" i="4" s="1"/>
  <c r="I177" i="4"/>
  <c r="T177" i="4" s="1"/>
  <c r="Z176" i="4"/>
  <c r="V176" i="4"/>
  <c r="S176" i="4"/>
  <c r="O176" i="4"/>
  <c r="X176" i="4" s="1"/>
  <c r="M176" i="4"/>
  <c r="W176" i="4" s="1"/>
  <c r="K176" i="4"/>
  <c r="U176" i="4" s="1"/>
  <c r="I176" i="4"/>
  <c r="T176" i="4" s="1"/>
  <c r="Z175" i="4"/>
  <c r="V175" i="4"/>
  <c r="S175" i="4"/>
  <c r="O175" i="4"/>
  <c r="X175" i="4" s="1"/>
  <c r="M175" i="4"/>
  <c r="W175" i="4" s="1"/>
  <c r="K175" i="4"/>
  <c r="U175" i="4" s="1"/>
  <c r="I175" i="4"/>
  <c r="T175" i="4" s="1"/>
  <c r="Z174" i="4"/>
  <c r="V174" i="4"/>
  <c r="S174" i="4"/>
  <c r="O174" i="4"/>
  <c r="X174" i="4" s="1"/>
  <c r="M174" i="4"/>
  <c r="W174" i="4" s="1"/>
  <c r="K174" i="4"/>
  <c r="U174" i="4" s="1"/>
  <c r="I174" i="4"/>
  <c r="T174" i="4" s="1"/>
  <c r="Z173" i="4"/>
  <c r="V173" i="4"/>
  <c r="S173" i="4"/>
  <c r="O173" i="4"/>
  <c r="X173" i="4" s="1"/>
  <c r="M173" i="4"/>
  <c r="W173" i="4" s="1"/>
  <c r="K173" i="4"/>
  <c r="U173" i="4" s="1"/>
  <c r="I173" i="4"/>
  <c r="T173" i="4" s="1"/>
  <c r="Z172" i="4"/>
  <c r="V172" i="4"/>
  <c r="S172" i="4"/>
  <c r="O172" i="4"/>
  <c r="X172" i="4" s="1"/>
  <c r="M172" i="4"/>
  <c r="W172" i="4" s="1"/>
  <c r="K172" i="4"/>
  <c r="U172" i="4" s="1"/>
  <c r="I172" i="4"/>
  <c r="T172" i="4" s="1"/>
  <c r="Z171" i="4"/>
  <c r="V171" i="4"/>
  <c r="S171" i="4"/>
  <c r="O171" i="4"/>
  <c r="X171" i="4" s="1"/>
  <c r="M171" i="4"/>
  <c r="W171" i="4" s="1"/>
  <c r="K171" i="4"/>
  <c r="U171" i="4" s="1"/>
  <c r="I171" i="4"/>
  <c r="T171" i="4" s="1"/>
  <c r="Z170" i="4"/>
  <c r="V170" i="4"/>
  <c r="S170" i="4"/>
  <c r="O170" i="4"/>
  <c r="X170" i="4" s="1"/>
  <c r="M170" i="4"/>
  <c r="W170" i="4" s="1"/>
  <c r="K170" i="4"/>
  <c r="U170" i="4" s="1"/>
  <c r="I170" i="4"/>
  <c r="T170" i="4" s="1"/>
  <c r="Z169" i="4"/>
  <c r="V169" i="4"/>
  <c r="S169" i="4"/>
  <c r="O169" i="4"/>
  <c r="X169" i="4" s="1"/>
  <c r="M169" i="4"/>
  <c r="W169" i="4" s="1"/>
  <c r="K169" i="4"/>
  <c r="U169" i="4" s="1"/>
  <c r="I169" i="4"/>
  <c r="T169" i="4" s="1"/>
  <c r="Z168" i="4"/>
  <c r="V168" i="4"/>
  <c r="S168" i="4"/>
  <c r="O168" i="4"/>
  <c r="X168" i="4" s="1"/>
  <c r="M168" i="4"/>
  <c r="W168" i="4" s="1"/>
  <c r="K168" i="4"/>
  <c r="U168" i="4" s="1"/>
  <c r="I168" i="4"/>
  <c r="T168" i="4" s="1"/>
  <c r="Z167" i="4"/>
  <c r="V167" i="4"/>
  <c r="S167" i="4"/>
  <c r="O167" i="4"/>
  <c r="X167" i="4" s="1"/>
  <c r="M167" i="4"/>
  <c r="W167" i="4" s="1"/>
  <c r="K167" i="4"/>
  <c r="U167" i="4" s="1"/>
  <c r="I167" i="4"/>
  <c r="T167" i="4" s="1"/>
  <c r="Z166" i="4"/>
  <c r="V166" i="4"/>
  <c r="S166" i="4"/>
  <c r="O166" i="4"/>
  <c r="X166" i="4" s="1"/>
  <c r="M166" i="4"/>
  <c r="W166" i="4" s="1"/>
  <c r="K166" i="4"/>
  <c r="U166" i="4" s="1"/>
  <c r="I166" i="4"/>
  <c r="T166" i="4" s="1"/>
  <c r="Z165" i="4"/>
  <c r="V165" i="4"/>
  <c r="S165" i="4"/>
  <c r="O165" i="4"/>
  <c r="X165" i="4" s="1"/>
  <c r="M165" i="4"/>
  <c r="W165" i="4" s="1"/>
  <c r="K165" i="4"/>
  <c r="U165" i="4" s="1"/>
  <c r="I165" i="4"/>
  <c r="T165" i="4" s="1"/>
  <c r="Z164" i="4"/>
  <c r="V164" i="4"/>
  <c r="S164" i="4"/>
  <c r="O164" i="4"/>
  <c r="X164" i="4" s="1"/>
  <c r="M164" i="4"/>
  <c r="W164" i="4" s="1"/>
  <c r="K164" i="4"/>
  <c r="U164" i="4" s="1"/>
  <c r="I164" i="4"/>
  <c r="T164" i="4" s="1"/>
  <c r="Z163" i="4"/>
  <c r="V163" i="4"/>
  <c r="S163" i="4"/>
  <c r="O163" i="4"/>
  <c r="X163" i="4" s="1"/>
  <c r="M163" i="4"/>
  <c r="W163" i="4" s="1"/>
  <c r="K163" i="4"/>
  <c r="U163" i="4" s="1"/>
  <c r="K162" i="4" s="1"/>
  <c r="I163" i="4"/>
  <c r="T163" i="4" s="1"/>
  <c r="S162" i="4"/>
  <c r="Z161" i="4"/>
  <c r="V161" i="4"/>
  <c r="S161" i="4"/>
  <c r="O161" i="4"/>
  <c r="X161" i="4" s="1"/>
  <c r="M161" i="4"/>
  <c r="W161" i="4" s="1"/>
  <c r="K161" i="4"/>
  <c r="U161" i="4" s="1"/>
  <c r="I161" i="4"/>
  <c r="T161" i="4" s="1"/>
  <c r="Z160" i="4"/>
  <c r="V160" i="4"/>
  <c r="S160" i="4"/>
  <c r="O160" i="4"/>
  <c r="X160" i="4" s="1"/>
  <c r="M160" i="4"/>
  <c r="W160" i="4" s="1"/>
  <c r="K160" i="4"/>
  <c r="U160" i="4" s="1"/>
  <c r="I160" i="4"/>
  <c r="T160" i="4" s="1"/>
  <c r="Z159" i="4"/>
  <c r="V159" i="4"/>
  <c r="S159" i="4"/>
  <c r="O159" i="4"/>
  <c r="X159" i="4" s="1"/>
  <c r="M159" i="4"/>
  <c r="W159" i="4" s="1"/>
  <c r="K159" i="4"/>
  <c r="U159" i="4" s="1"/>
  <c r="I159" i="4"/>
  <c r="T159" i="4" s="1"/>
  <c r="Z158" i="4"/>
  <c r="V158" i="4"/>
  <c r="T158" i="4"/>
  <c r="S158" i="4"/>
  <c r="O158" i="4"/>
  <c r="X158" i="4" s="1"/>
  <c r="M158" i="4"/>
  <c r="W158" i="4" s="1"/>
  <c r="K158" i="4"/>
  <c r="U158" i="4" s="1"/>
  <c r="I158" i="4"/>
  <c r="Z157" i="4"/>
  <c r="V157" i="4"/>
  <c r="S157" i="4"/>
  <c r="O157" i="4"/>
  <c r="X157" i="4" s="1"/>
  <c r="M157" i="4"/>
  <c r="W157" i="4" s="1"/>
  <c r="K157" i="4"/>
  <c r="U157" i="4" s="1"/>
  <c r="I157" i="4"/>
  <c r="T157" i="4" s="1"/>
  <c r="Z156" i="4"/>
  <c r="V156" i="4"/>
  <c r="S156" i="4"/>
  <c r="O156" i="4"/>
  <c r="X156" i="4" s="1"/>
  <c r="M156" i="4"/>
  <c r="W156" i="4" s="1"/>
  <c r="K156" i="4"/>
  <c r="U156" i="4" s="1"/>
  <c r="I156" i="4"/>
  <c r="T156" i="4" s="1"/>
  <c r="Z155" i="4"/>
  <c r="V155" i="4"/>
  <c r="S155" i="4"/>
  <c r="O155" i="4"/>
  <c r="X155" i="4" s="1"/>
  <c r="M155" i="4"/>
  <c r="W155" i="4" s="1"/>
  <c r="K155" i="4"/>
  <c r="U155" i="4" s="1"/>
  <c r="I155" i="4"/>
  <c r="T155" i="4" s="1"/>
  <c r="Z154" i="4"/>
  <c r="V154" i="4"/>
  <c r="T154" i="4"/>
  <c r="S154" i="4"/>
  <c r="O154" i="4"/>
  <c r="X154" i="4" s="1"/>
  <c r="M154" i="4"/>
  <c r="W154" i="4" s="1"/>
  <c r="K154" i="4"/>
  <c r="U154" i="4" s="1"/>
  <c r="I154" i="4"/>
  <c r="Z153" i="4"/>
  <c r="V153" i="4"/>
  <c r="S153" i="4"/>
  <c r="O153" i="4"/>
  <c r="X153" i="4" s="1"/>
  <c r="M153" i="4"/>
  <c r="W153" i="4" s="1"/>
  <c r="K153" i="4"/>
  <c r="U153" i="4" s="1"/>
  <c r="I153" i="4"/>
  <c r="T153" i="4" s="1"/>
  <c r="Z152" i="4"/>
  <c r="V152" i="4"/>
  <c r="S152" i="4"/>
  <c r="O152" i="4"/>
  <c r="X152" i="4" s="1"/>
  <c r="M152" i="4"/>
  <c r="W152" i="4" s="1"/>
  <c r="K152" i="4"/>
  <c r="U152" i="4" s="1"/>
  <c r="I152" i="4"/>
  <c r="T152" i="4" s="1"/>
  <c r="Z151" i="4"/>
  <c r="V151" i="4"/>
  <c r="S151" i="4"/>
  <c r="O151" i="4"/>
  <c r="X151" i="4" s="1"/>
  <c r="M151" i="4"/>
  <c r="W151" i="4" s="1"/>
  <c r="K151" i="4"/>
  <c r="U151" i="4" s="1"/>
  <c r="I151" i="4"/>
  <c r="T151" i="4" s="1"/>
  <c r="Z150" i="4"/>
  <c r="V150" i="4"/>
  <c r="T150" i="4"/>
  <c r="S150" i="4"/>
  <c r="O150" i="4"/>
  <c r="X150" i="4" s="1"/>
  <c r="M150" i="4"/>
  <c r="W150" i="4" s="1"/>
  <c r="K150" i="4"/>
  <c r="U150" i="4" s="1"/>
  <c r="I150" i="4"/>
  <c r="Z149" i="4"/>
  <c r="V149" i="4"/>
  <c r="S149" i="4"/>
  <c r="O149" i="4"/>
  <c r="X149" i="4" s="1"/>
  <c r="M149" i="4"/>
  <c r="W149" i="4" s="1"/>
  <c r="K149" i="4"/>
  <c r="U149" i="4" s="1"/>
  <c r="I149" i="4"/>
  <c r="T149" i="4" s="1"/>
  <c r="Z148" i="4"/>
  <c r="V148" i="4"/>
  <c r="S148" i="4"/>
  <c r="O148" i="4"/>
  <c r="X148" i="4" s="1"/>
  <c r="M148" i="4"/>
  <c r="W148" i="4" s="1"/>
  <c r="K148" i="4"/>
  <c r="U148" i="4" s="1"/>
  <c r="I148" i="4"/>
  <c r="T148" i="4" s="1"/>
  <c r="Z147" i="4"/>
  <c r="V147" i="4"/>
  <c r="S147" i="4"/>
  <c r="O147" i="4"/>
  <c r="X147" i="4" s="1"/>
  <c r="M147" i="4"/>
  <c r="W147" i="4" s="1"/>
  <c r="K147" i="4"/>
  <c r="U147" i="4" s="1"/>
  <c r="I147" i="4"/>
  <c r="T147" i="4" s="1"/>
  <c r="Z146" i="4"/>
  <c r="V146" i="4"/>
  <c r="T146" i="4"/>
  <c r="S146" i="4"/>
  <c r="O146" i="4"/>
  <c r="X146" i="4" s="1"/>
  <c r="M146" i="4"/>
  <c r="W146" i="4" s="1"/>
  <c r="K146" i="4"/>
  <c r="U146" i="4" s="1"/>
  <c r="I146" i="4"/>
  <c r="Z145" i="4"/>
  <c r="V145" i="4"/>
  <c r="S145" i="4"/>
  <c r="O145" i="4"/>
  <c r="X145" i="4" s="1"/>
  <c r="M145" i="4"/>
  <c r="W145" i="4" s="1"/>
  <c r="K145" i="4"/>
  <c r="U145" i="4" s="1"/>
  <c r="I145" i="4"/>
  <c r="T145" i="4" s="1"/>
  <c r="Z144" i="4"/>
  <c r="V144" i="4"/>
  <c r="S144" i="4"/>
  <c r="O144" i="4"/>
  <c r="X144" i="4" s="1"/>
  <c r="M144" i="4"/>
  <c r="W144" i="4" s="1"/>
  <c r="K144" i="4"/>
  <c r="U144" i="4" s="1"/>
  <c r="I144" i="4"/>
  <c r="T144" i="4" s="1"/>
  <c r="S143" i="4"/>
  <c r="Z142" i="4"/>
  <c r="V142" i="4"/>
  <c r="S142" i="4"/>
  <c r="O142" i="4"/>
  <c r="X142" i="4" s="1"/>
  <c r="M142" i="4"/>
  <c r="W142" i="4" s="1"/>
  <c r="K142" i="4"/>
  <c r="U142" i="4" s="1"/>
  <c r="I142" i="4"/>
  <c r="T142" i="4" s="1"/>
  <c r="Z141" i="4"/>
  <c r="X141" i="4"/>
  <c r="V141" i="4"/>
  <c r="S141" i="4"/>
  <c r="O141" i="4"/>
  <c r="M141" i="4"/>
  <c r="W141" i="4" s="1"/>
  <c r="K141" i="4"/>
  <c r="U141" i="4" s="1"/>
  <c r="I141" i="4"/>
  <c r="T141" i="4" s="1"/>
  <c r="Z140" i="4"/>
  <c r="W140" i="4"/>
  <c r="V140" i="4"/>
  <c r="T140" i="4"/>
  <c r="S140" i="4"/>
  <c r="O140" i="4"/>
  <c r="X140" i="4" s="1"/>
  <c r="M140" i="4"/>
  <c r="K140" i="4"/>
  <c r="U140" i="4" s="1"/>
  <c r="I140" i="4"/>
  <c r="Z139" i="4"/>
  <c r="V139" i="4"/>
  <c r="S139" i="4"/>
  <c r="O139" i="4"/>
  <c r="X139" i="4" s="1"/>
  <c r="M139" i="4"/>
  <c r="W139" i="4" s="1"/>
  <c r="K139" i="4"/>
  <c r="U139" i="4" s="1"/>
  <c r="I139" i="4"/>
  <c r="T139" i="4" s="1"/>
  <c r="Z138" i="4"/>
  <c r="V138" i="4"/>
  <c r="S138" i="4"/>
  <c r="O138" i="4"/>
  <c r="X138" i="4" s="1"/>
  <c r="M138" i="4"/>
  <c r="W138" i="4" s="1"/>
  <c r="K138" i="4"/>
  <c r="U138" i="4" s="1"/>
  <c r="I138" i="4"/>
  <c r="T138" i="4" s="1"/>
  <c r="Z137" i="4"/>
  <c r="V137" i="4"/>
  <c r="S137" i="4"/>
  <c r="O137" i="4"/>
  <c r="X137" i="4" s="1"/>
  <c r="M137" i="4"/>
  <c r="W137" i="4" s="1"/>
  <c r="K137" i="4"/>
  <c r="U137" i="4" s="1"/>
  <c r="I137" i="4"/>
  <c r="T137" i="4" s="1"/>
  <c r="Z136" i="4"/>
  <c r="V136" i="4"/>
  <c r="S136" i="4"/>
  <c r="O136" i="4"/>
  <c r="X136" i="4" s="1"/>
  <c r="M136" i="4"/>
  <c r="W136" i="4" s="1"/>
  <c r="K136" i="4"/>
  <c r="U136" i="4" s="1"/>
  <c r="I136" i="4"/>
  <c r="T136" i="4" s="1"/>
  <c r="Z135" i="4"/>
  <c r="V135" i="4"/>
  <c r="S135" i="4"/>
  <c r="O135" i="4"/>
  <c r="X135" i="4" s="1"/>
  <c r="M135" i="4"/>
  <c r="W135" i="4" s="1"/>
  <c r="K135" i="4"/>
  <c r="U135" i="4" s="1"/>
  <c r="I135" i="4"/>
  <c r="T135" i="4" s="1"/>
  <c r="Z134" i="4"/>
  <c r="V134" i="4"/>
  <c r="S134" i="4"/>
  <c r="O134" i="4"/>
  <c r="X134" i="4" s="1"/>
  <c r="M134" i="4"/>
  <c r="W134" i="4" s="1"/>
  <c r="K134" i="4"/>
  <c r="U134" i="4" s="1"/>
  <c r="I134" i="4"/>
  <c r="T134" i="4" s="1"/>
  <c r="Z133" i="4"/>
  <c r="W133" i="4"/>
  <c r="V133" i="4"/>
  <c r="S133" i="4"/>
  <c r="O133" i="4"/>
  <c r="X133" i="4" s="1"/>
  <c r="M133" i="4"/>
  <c r="K133" i="4"/>
  <c r="U133" i="4" s="1"/>
  <c r="I133" i="4"/>
  <c r="T133" i="4" s="1"/>
  <c r="Z132" i="4"/>
  <c r="V132" i="4"/>
  <c r="U132" i="4"/>
  <c r="S132" i="4"/>
  <c r="O132" i="4"/>
  <c r="X132" i="4" s="1"/>
  <c r="M132" i="4"/>
  <c r="W132" i="4" s="1"/>
  <c r="K132" i="4"/>
  <c r="I132" i="4"/>
  <c r="T132" i="4" s="1"/>
  <c r="Z131" i="4"/>
  <c r="V131" i="4"/>
  <c r="T131" i="4"/>
  <c r="S131" i="4"/>
  <c r="O131" i="4"/>
  <c r="X131" i="4" s="1"/>
  <c r="M131" i="4"/>
  <c r="W131" i="4" s="1"/>
  <c r="K131" i="4"/>
  <c r="U131" i="4" s="1"/>
  <c r="I131" i="4"/>
  <c r="Z130" i="4"/>
  <c r="V130" i="4"/>
  <c r="S130" i="4"/>
  <c r="O130" i="4"/>
  <c r="X130" i="4" s="1"/>
  <c r="M130" i="4"/>
  <c r="W130" i="4" s="1"/>
  <c r="K130" i="4"/>
  <c r="U130" i="4" s="1"/>
  <c r="I130" i="4"/>
  <c r="T130" i="4" s="1"/>
  <c r="Z129" i="4"/>
  <c r="W129" i="4"/>
  <c r="V129" i="4"/>
  <c r="S129" i="4"/>
  <c r="O129" i="4"/>
  <c r="X129" i="4" s="1"/>
  <c r="M129" i="4"/>
  <c r="K129" i="4"/>
  <c r="U129" i="4" s="1"/>
  <c r="I129" i="4"/>
  <c r="T129" i="4" s="1"/>
  <c r="Z128" i="4"/>
  <c r="V128" i="4"/>
  <c r="U128" i="4"/>
  <c r="S128" i="4"/>
  <c r="O128" i="4"/>
  <c r="X128" i="4" s="1"/>
  <c r="M128" i="4"/>
  <c r="W128" i="4" s="1"/>
  <c r="K128" i="4"/>
  <c r="I128" i="4"/>
  <c r="T128" i="4" s="1"/>
  <c r="Z127" i="4"/>
  <c r="V127" i="4"/>
  <c r="T127" i="4"/>
  <c r="S127" i="4"/>
  <c r="O127" i="4"/>
  <c r="X127" i="4" s="1"/>
  <c r="M127" i="4"/>
  <c r="W127" i="4" s="1"/>
  <c r="K127" i="4"/>
  <c r="U127" i="4" s="1"/>
  <c r="I127" i="4"/>
  <c r="Z126" i="4"/>
  <c r="V126" i="4"/>
  <c r="S126" i="4"/>
  <c r="O126" i="4"/>
  <c r="X126" i="4" s="1"/>
  <c r="M126" i="4"/>
  <c r="W126" i="4" s="1"/>
  <c r="K126" i="4"/>
  <c r="U126" i="4" s="1"/>
  <c r="I126" i="4"/>
  <c r="T126" i="4" s="1"/>
  <c r="Z125" i="4"/>
  <c r="W125" i="4"/>
  <c r="V125" i="4"/>
  <c r="S125" i="4"/>
  <c r="O125" i="4"/>
  <c r="X125" i="4" s="1"/>
  <c r="M125" i="4"/>
  <c r="K125" i="4"/>
  <c r="U125" i="4" s="1"/>
  <c r="I125" i="4"/>
  <c r="T125" i="4" s="1"/>
  <c r="S124" i="4"/>
  <c r="Z123" i="4"/>
  <c r="W123" i="4"/>
  <c r="V123" i="4"/>
  <c r="S123" i="4"/>
  <c r="O123" i="4"/>
  <c r="X123" i="4" s="1"/>
  <c r="M123" i="4"/>
  <c r="K123" i="4"/>
  <c r="U123" i="4" s="1"/>
  <c r="I123" i="4"/>
  <c r="T123" i="4" s="1"/>
  <c r="Z122" i="4"/>
  <c r="V122" i="4"/>
  <c r="U122" i="4"/>
  <c r="S122" i="4"/>
  <c r="O122" i="4"/>
  <c r="X122" i="4" s="1"/>
  <c r="M122" i="4"/>
  <c r="W122" i="4" s="1"/>
  <c r="K122" i="4"/>
  <c r="I122" i="4"/>
  <c r="T122" i="4" s="1"/>
  <c r="Z121" i="4"/>
  <c r="V121" i="4"/>
  <c r="T121" i="4"/>
  <c r="S121" i="4"/>
  <c r="O121" i="4"/>
  <c r="X121" i="4" s="1"/>
  <c r="M121" i="4"/>
  <c r="W121" i="4" s="1"/>
  <c r="K121" i="4"/>
  <c r="U121" i="4" s="1"/>
  <c r="I121" i="4"/>
  <c r="Z120" i="4"/>
  <c r="V120" i="4"/>
  <c r="S120" i="4"/>
  <c r="O120" i="4"/>
  <c r="X120" i="4" s="1"/>
  <c r="M120" i="4"/>
  <c r="W120" i="4" s="1"/>
  <c r="K120" i="4"/>
  <c r="U120" i="4" s="1"/>
  <c r="I120" i="4"/>
  <c r="T120" i="4" s="1"/>
  <c r="Z119" i="4"/>
  <c r="W119" i="4"/>
  <c r="V119" i="4"/>
  <c r="S119" i="4"/>
  <c r="O119" i="4"/>
  <c r="X119" i="4" s="1"/>
  <c r="M119" i="4"/>
  <c r="K119" i="4"/>
  <c r="U119" i="4" s="1"/>
  <c r="I119" i="4"/>
  <c r="T119" i="4" s="1"/>
  <c r="Z118" i="4"/>
  <c r="V118" i="4"/>
  <c r="U118" i="4"/>
  <c r="S118" i="4"/>
  <c r="O118" i="4"/>
  <c r="X118" i="4" s="1"/>
  <c r="M118" i="4"/>
  <c r="W118" i="4" s="1"/>
  <c r="K118" i="4"/>
  <c r="I118" i="4"/>
  <c r="T118" i="4" s="1"/>
  <c r="Z117" i="4"/>
  <c r="V117" i="4"/>
  <c r="T117" i="4"/>
  <c r="S117" i="4"/>
  <c r="O117" i="4"/>
  <c r="X117" i="4" s="1"/>
  <c r="M117" i="4"/>
  <c r="W117" i="4" s="1"/>
  <c r="K117" i="4"/>
  <c r="U117" i="4" s="1"/>
  <c r="I117" i="4"/>
  <c r="Z116" i="4"/>
  <c r="V116" i="4"/>
  <c r="S116" i="4"/>
  <c r="O116" i="4"/>
  <c r="X116" i="4" s="1"/>
  <c r="M116" i="4"/>
  <c r="W116" i="4" s="1"/>
  <c r="K116" i="4"/>
  <c r="U116" i="4" s="1"/>
  <c r="I116" i="4"/>
  <c r="T116" i="4" s="1"/>
  <c r="Z115" i="4"/>
  <c r="W115" i="4"/>
  <c r="V115" i="4"/>
  <c r="S115" i="4"/>
  <c r="O115" i="4"/>
  <c r="X115" i="4" s="1"/>
  <c r="M115" i="4"/>
  <c r="K115" i="4"/>
  <c r="U115" i="4" s="1"/>
  <c r="I115" i="4"/>
  <c r="T115" i="4" s="1"/>
  <c r="Z114" i="4"/>
  <c r="V114" i="4"/>
  <c r="U114" i="4"/>
  <c r="S114" i="4"/>
  <c r="O114" i="4"/>
  <c r="X114" i="4" s="1"/>
  <c r="M114" i="4"/>
  <c r="W114" i="4" s="1"/>
  <c r="K114" i="4"/>
  <c r="I114" i="4"/>
  <c r="T114" i="4" s="1"/>
  <c r="Z113" i="4"/>
  <c r="V113" i="4"/>
  <c r="T113" i="4"/>
  <c r="S113" i="4"/>
  <c r="O113" i="4"/>
  <c r="X113" i="4" s="1"/>
  <c r="M113" i="4"/>
  <c r="W113" i="4" s="1"/>
  <c r="K113" i="4"/>
  <c r="U113" i="4" s="1"/>
  <c r="I113" i="4"/>
  <c r="Z112" i="4"/>
  <c r="V112" i="4"/>
  <c r="S112" i="4"/>
  <c r="O112" i="4"/>
  <c r="X112" i="4" s="1"/>
  <c r="M112" i="4"/>
  <c r="W112" i="4" s="1"/>
  <c r="K112" i="4"/>
  <c r="U112" i="4" s="1"/>
  <c r="I112" i="4"/>
  <c r="T112" i="4" s="1"/>
  <c r="Z111" i="4"/>
  <c r="W111" i="4"/>
  <c r="V111" i="4"/>
  <c r="S111" i="4"/>
  <c r="O111" i="4"/>
  <c r="X111" i="4" s="1"/>
  <c r="M111" i="4"/>
  <c r="K111" i="4"/>
  <c r="U111" i="4" s="1"/>
  <c r="I111" i="4"/>
  <c r="T111" i="4" s="1"/>
  <c r="Z110" i="4"/>
  <c r="V110" i="4"/>
  <c r="U110" i="4"/>
  <c r="S110" i="4"/>
  <c r="O110" i="4"/>
  <c r="X110" i="4" s="1"/>
  <c r="M110" i="4"/>
  <c r="W110" i="4" s="1"/>
  <c r="K110" i="4"/>
  <c r="I110" i="4"/>
  <c r="T110" i="4" s="1"/>
  <c r="Z109" i="4"/>
  <c r="V109" i="4"/>
  <c r="T109" i="4"/>
  <c r="S109" i="4"/>
  <c r="O109" i="4"/>
  <c r="X109" i="4" s="1"/>
  <c r="M109" i="4"/>
  <c r="W109" i="4" s="1"/>
  <c r="K109" i="4"/>
  <c r="U109" i="4" s="1"/>
  <c r="I109" i="4"/>
  <c r="Z108" i="4"/>
  <c r="V108" i="4"/>
  <c r="S108" i="4"/>
  <c r="O108" i="4"/>
  <c r="X108" i="4" s="1"/>
  <c r="M108" i="4"/>
  <c r="W108" i="4" s="1"/>
  <c r="K108" i="4"/>
  <c r="U108" i="4" s="1"/>
  <c r="I108" i="4"/>
  <c r="T108" i="4" s="1"/>
  <c r="Z107" i="4"/>
  <c r="W107" i="4"/>
  <c r="V107" i="4"/>
  <c r="S107" i="4"/>
  <c r="O107" i="4"/>
  <c r="X107" i="4" s="1"/>
  <c r="M107" i="4"/>
  <c r="K107" i="4"/>
  <c r="U107" i="4" s="1"/>
  <c r="I107" i="4"/>
  <c r="T107" i="4" s="1"/>
  <c r="Z106" i="4"/>
  <c r="V106" i="4"/>
  <c r="U106" i="4"/>
  <c r="S106" i="4"/>
  <c r="O106" i="4"/>
  <c r="X106" i="4" s="1"/>
  <c r="M106" i="4"/>
  <c r="W106" i="4" s="1"/>
  <c r="K106" i="4"/>
  <c r="I106" i="4"/>
  <c r="T106" i="4" s="1"/>
  <c r="Z105" i="4"/>
  <c r="V105" i="4"/>
  <c r="T105" i="4"/>
  <c r="S105" i="4"/>
  <c r="O105" i="4"/>
  <c r="X105" i="4" s="1"/>
  <c r="M105" i="4"/>
  <c r="W105" i="4" s="1"/>
  <c r="K105" i="4"/>
  <c r="U105" i="4" s="1"/>
  <c r="I105" i="4"/>
  <c r="Z104" i="4"/>
  <c r="V104" i="4"/>
  <c r="S104" i="4"/>
  <c r="O104" i="4"/>
  <c r="X104" i="4" s="1"/>
  <c r="M104" i="4"/>
  <c r="W104" i="4" s="1"/>
  <c r="K104" i="4"/>
  <c r="U104" i="4" s="1"/>
  <c r="I104" i="4"/>
  <c r="T104" i="4" s="1"/>
  <c r="Z103" i="4"/>
  <c r="W103" i="4"/>
  <c r="V103" i="4"/>
  <c r="T103" i="4"/>
  <c r="S103" i="4"/>
  <c r="O103" i="4"/>
  <c r="X103" i="4" s="1"/>
  <c r="M103" i="4"/>
  <c r="K103" i="4"/>
  <c r="U103" i="4" s="1"/>
  <c r="I103" i="4"/>
  <c r="Z102" i="4"/>
  <c r="V102" i="4"/>
  <c r="S102" i="4"/>
  <c r="O102" i="4"/>
  <c r="X102" i="4" s="1"/>
  <c r="M102" i="4"/>
  <c r="W102" i="4" s="1"/>
  <c r="K102" i="4"/>
  <c r="U102" i="4" s="1"/>
  <c r="I102" i="4"/>
  <c r="T102" i="4" s="1"/>
  <c r="Z101" i="4"/>
  <c r="V101" i="4"/>
  <c r="S101" i="4"/>
  <c r="O101" i="4"/>
  <c r="X101" i="4" s="1"/>
  <c r="M101" i="4"/>
  <c r="W101" i="4" s="1"/>
  <c r="K101" i="4"/>
  <c r="U101" i="4" s="1"/>
  <c r="I101" i="4"/>
  <c r="T101" i="4" s="1"/>
  <c r="Z100" i="4"/>
  <c r="X100" i="4"/>
  <c r="V100" i="4"/>
  <c r="S100" i="4"/>
  <c r="O100" i="4"/>
  <c r="M100" i="4"/>
  <c r="W100" i="4" s="1"/>
  <c r="K100" i="4"/>
  <c r="U100" i="4" s="1"/>
  <c r="I100" i="4"/>
  <c r="T100" i="4" s="1"/>
  <c r="Z99" i="4"/>
  <c r="W99" i="4"/>
  <c r="V99" i="4"/>
  <c r="T99" i="4"/>
  <c r="S99" i="4"/>
  <c r="O99" i="4"/>
  <c r="X99" i="4" s="1"/>
  <c r="M99" i="4"/>
  <c r="K99" i="4"/>
  <c r="U99" i="4" s="1"/>
  <c r="I99" i="4"/>
  <c r="Z98" i="4"/>
  <c r="V98" i="4"/>
  <c r="S98" i="4"/>
  <c r="O98" i="4"/>
  <c r="X98" i="4" s="1"/>
  <c r="M98" i="4"/>
  <c r="W98" i="4" s="1"/>
  <c r="K98" i="4"/>
  <c r="U98" i="4" s="1"/>
  <c r="I98" i="4"/>
  <c r="T98" i="4" s="1"/>
  <c r="Z97" i="4"/>
  <c r="V97" i="4"/>
  <c r="S97" i="4"/>
  <c r="O97" i="4"/>
  <c r="X97" i="4" s="1"/>
  <c r="M97" i="4"/>
  <c r="W97" i="4" s="1"/>
  <c r="K97" i="4"/>
  <c r="U97" i="4" s="1"/>
  <c r="I97" i="4"/>
  <c r="T97" i="4" s="1"/>
  <c r="Z96" i="4"/>
  <c r="W96" i="4"/>
  <c r="V96" i="4"/>
  <c r="S96" i="4"/>
  <c r="O96" i="4"/>
  <c r="X96" i="4" s="1"/>
  <c r="M96" i="4"/>
  <c r="K96" i="4"/>
  <c r="U96" i="4" s="1"/>
  <c r="I96" i="4"/>
  <c r="T96" i="4" s="1"/>
  <c r="V95" i="4"/>
  <c r="S95" i="4"/>
  <c r="O95" i="4"/>
  <c r="X95" i="4" s="1"/>
  <c r="M95" i="4"/>
  <c r="W95" i="4" s="1"/>
  <c r="K95" i="4"/>
  <c r="U95" i="4" s="1"/>
  <c r="I95" i="4"/>
  <c r="T95" i="4" s="1"/>
  <c r="V93" i="4"/>
  <c r="T93" i="4"/>
  <c r="S93" i="4"/>
  <c r="O93" i="4"/>
  <c r="X93" i="4" s="1"/>
  <c r="M93" i="4"/>
  <c r="W93" i="4" s="1"/>
  <c r="K93" i="4"/>
  <c r="U93" i="4" s="1"/>
  <c r="I93" i="4"/>
  <c r="G93" i="4"/>
  <c r="V92" i="4"/>
  <c r="T92" i="4"/>
  <c r="S92" i="4"/>
  <c r="O92" i="4"/>
  <c r="X92" i="4" s="1"/>
  <c r="M92" i="4"/>
  <c r="W92" i="4" s="1"/>
  <c r="K92" i="4"/>
  <c r="U92" i="4" s="1"/>
  <c r="I92" i="4"/>
  <c r="G92" i="4"/>
  <c r="V91" i="4"/>
  <c r="S91" i="4"/>
  <c r="O91" i="4"/>
  <c r="X91" i="4" s="1"/>
  <c r="M91" i="4"/>
  <c r="W91" i="4" s="1"/>
  <c r="K91" i="4"/>
  <c r="U91" i="4" s="1"/>
  <c r="I91" i="4"/>
  <c r="T91" i="4" s="1"/>
  <c r="G91" i="4"/>
  <c r="Z91" i="4" s="1"/>
  <c r="S90" i="4"/>
  <c r="G90" i="4"/>
  <c r="S89" i="4"/>
  <c r="G89" i="4"/>
  <c r="W88" i="4"/>
  <c r="V88" i="4"/>
  <c r="T88" i="4"/>
  <c r="S88" i="4"/>
  <c r="O88" i="4"/>
  <c r="X88" i="4" s="1"/>
  <c r="M88" i="4"/>
  <c r="K88" i="4"/>
  <c r="U88" i="4" s="1"/>
  <c r="I88" i="4"/>
  <c r="G88" i="4"/>
  <c r="Z88" i="4" s="1"/>
  <c r="V87" i="4"/>
  <c r="S87" i="4"/>
  <c r="O87" i="4"/>
  <c r="X87" i="4" s="1"/>
  <c r="M87" i="4"/>
  <c r="W87" i="4" s="1"/>
  <c r="K87" i="4"/>
  <c r="U87" i="4" s="1"/>
  <c r="I87" i="4"/>
  <c r="T87" i="4" s="1"/>
  <c r="G87" i="4"/>
  <c r="Z87" i="4" s="1"/>
  <c r="W86" i="4"/>
  <c r="V86" i="4"/>
  <c r="T86" i="4"/>
  <c r="S86" i="4"/>
  <c r="O86" i="4"/>
  <c r="X86" i="4" s="1"/>
  <c r="M86" i="4"/>
  <c r="K86" i="4"/>
  <c r="U86" i="4" s="1"/>
  <c r="I86" i="4"/>
  <c r="G86" i="4"/>
  <c r="Z86" i="4" s="1"/>
  <c r="V85" i="4"/>
  <c r="S85" i="4"/>
  <c r="O85" i="4"/>
  <c r="X85" i="4" s="1"/>
  <c r="M85" i="4"/>
  <c r="W85" i="4" s="1"/>
  <c r="K85" i="4"/>
  <c r="U85" i="4" s="1"/>
  <c r="I85" i="4"/>
  <c r="T85" i="4" s="1"/>
  <c r="G85" i="4"/>
  <c r="Z85" i="4" s="1"/>
  <c r="W84" i="4"/>
  <c r="V84" i="4"/>
  <c r="T84" i="4"/>
  <c r="S84" i="4"/>
  <c r="O84" i="4"/>
  <c r="X84" i="4" s="1"/>
  <c r="M84" i="4"/>
  <c r="K84" i="4"/>
  <c r="U84" i="4" s="1"/>
  <c r="I84" i="4"/>
  <c r="G84" i="4"/>
  <c r="Z84" i="4" s="1"/>
  <c r="G83" i="4"/>
  <c r="Z83" i="4" s="1"/>
  <c r="G82" i="4"/>
  <c r="Z82" i="4" s="1"/>
  <c r="V81" i="4"/>
  <c r="S81" i="4"/>
  <c r="O81" i="4"/>
  <c r="X81" i="4" s="1"/>
  <c r="M81" i="4"/>
  <c r="W81" i="4" s="1"/>
  <c r="K81" i="4"/>
  <c r="U81" i="4" s="1"/>
  <c r="I81" i="4"/>
  <c r="T81" i="4" s="1"/>
  <c r="I80" i="4" s="1"/>
  <c r="G81" i="4"/>
  <c r="Z81" i="4" s="1"/>
  <c r="S80" i="4"/>
  <c r="G80" i="4"/>
  <c r="V79" i="4"/>
  <c r="S79" i="4"/>
  <c r="O79" i="4"/>
  <c r="X79" i="4" s="1"/>
  <c r="M79" i="4"/>
  <c r="W79" i="4" s="1"/>
  <c r="K79" i="4"/>
  <c r="U79" i="4" s="1"/>
  <c r="I79" i="4"/>
  <c r="T79" i="4" s="1"/>
  <c r="G79" i="4"/>
  <c r="V78" i="4"/>
  <c r="T78" i="4"/>
  <c r="S78" i="4"/>
  <c r="O78" i="4"/>
  <c r="X78" i="4" s="1"/>
  <c r="M78" i="4"/>
  <c r="W78" i="4" s="1"/>
  <c r="K78" i="4"/>
  <c r="U78" i="4" s="1"/>
  <c r="I78" i="4"/>
  <c r="G78" i="4"/>
  <c r="Z77" i="4"/>
  <c r="V77" i="4"/>
  <c r="T77" i="4"/>
  <c r="S77" i="4"/>
  <c r="O77" i="4"/>
  <c r="X77" i="4" s="1"/>
  <c r="M77" i="4"/>
  <c r="W77" i="4" s="1"/>
  <c r="K77" i="4"/>
  <c r="U77" i="4" s="1"/>
  <c r="I77" i="4"/>
  <c r="G77" i="4"/>
  <c r="V76" i="4"/>
  <c r="S76" i="4"/>
  <c r="O76" i="4"/>
  <c r="X76" i="4" s="1"/>
  <c r="M76" i="4"/>
  <c r="W76" i="4" s="1"/>
  <c r="K76" i="4"/>
  <c r="U76" i="4" s="1"/>
  <c r="I76" i="4"/>
  <c r="T76" i="4" s="1"/>
  <c r="G76" i="4"/>
  <c r="V75" i="4"/>
  <c r="S75" i="4"/>
  <c r="O75" i="4"/>
  <c r="X75" i="4" s="1"/>
  <c r="M75" i="4"/>
  <c r="W75" i="4" s="1"/>
  <c r="K75" i="4"/>
  <c r="U75" i="4" s="1"/>
  <c r="I75" i="4"/>
  <c r="T75" i="4" s="1"/>
  <c r="G75" i="4"/>
  <c r="V74" i="4"/>
  <c r="S74" i="4"/>
  <c r="O74" i="4"/>
  <c r="X74" i="4" s="1"/>
  <c r="M74" i="4"/>
  <c r="W74" i="4" s="1"/>
  <c r="K74" i="4"/>
  <c r="U74" i="4" s="1"/>
  <c r="I74" i="4"/>
  <c r="T74" i="4" s="1"/>
  <c r="G74" i="4"/>
  <c r="Z74" i="4" s="1"/>
  <c r="V73" i="4"/>
  <c r="T73" i="4"/>
  <c r="S73" i="4"/>
  <c r="O73" i="4"/>
  <c r="X73" i="4" s="1"/>
  <c r="M73" i="4"/>
  <c r="W73" i="4" s="1"/>
  <c r="K73" i="4"/>
  <c r="U73" i="4" s="1"/>
  <c r="I73" i="4"/>
  <c r="G73" i="4"/>
  <c r="Z73" i="4" s="1"/>
  <c r="W72" i="4"/>
  <c r="V72" i="4"/>
  <c r="S72" i="4"/>
  <c r="O72" i="4"/>
  <c r="X72" i="4" s="1"/>
  <c r="M72" i="4"/>
  <c r="K72" i="4"/>
  <c r="U72" i="4" s="1"/>
  <c r="I72" i="4"/>
  <c r="T72" i="4" s="1"/>
  <c r="G72" i="4"/>
  <c r="Z72" i="4" s="1"/>
  <c r="V71" i="4"/>
  <c r="S71" i="4"/>
  <c r="O71" i="4"/>
  <c r="X71" i="4" s="1"/>
  <c r="M71" i="4"/>
  <c r="W71" i="4" s="1"/>
  <c r="K71" i="4"/>
  <c r="U71" i="4" s="1"/>
  <c r="I71" i="4"/>
  <c r="T71" i="4" s="1"/>
  <c r="G71" i="4"/>
  <c r="Z71" i="4" s="1"/>
  <c r="V70" i="4"/>
  <c r="T70" i="4"/>
  <c r="S70" i="4"/>
  <c r="O70" i="4"/>
  <c r="X70" i="4" s="1"/>
  <c r="M70" i="4"/>
  <c r="W70" i="4" s="1"/>
  <c r="K70" i="4"/>
  <c r="U70" i="4" s="1"/>
  <c r="I70" i="4"/>
  <c r="G70" i="4"/>
  <c r="Z70" i="4" s="1"/>
  <c r="V69" i="4"/>
  <c r="S69" i="4"/>
  <c r="O69" i="4"/>
  <c r="X69" i="4" s="1"/>
  <c r="M69" i="4"/>
  <c r="W69" i="4" s="1"/>
  <c r="K69" i="4"/>
  <c r="U69" i="4" s="1"/>
  <c r="I69" i="4"/>
  <c r="T69" i="4" s="1"/>
  <c r="G69" i="4"/>
  <c r="Z69" i="4" s="1"/>
  <c r="V68" i="4"/>
  <c r="S68" i="4"/>
  <c r="O68" i="4"/>
  <c r="X68" i="4" s="1"/>
  <c r="M68" i="4"/>
  <c r="W68" i="4" s="1"/>
  <c r="K68" i="4"/>
  <c r="U68" i="4" s="1"/>
  <c r="I68" i="4"/>
  <c r="T68" i="4" s="1"/>
  <c r="G68" i="4"/>
  <c r="Z68" i="4" s="1"/>
  <c r="V67" i="4"/>
  <c r="S67" i="4"/>
  <c r="O67" i="4"/>
  <c r="X67" i="4" s="1"/>
  <c r="M67" i="4"/>
  <c r="W67" i="4" s="1"/>
  <c r="K67" i="4"/>
  <c r="U67" i="4" s="1"/>
  <c r="I67" i="4"/>
  <c r="T67" i="4" s="1"/>
  <c r="G67" i="4"/>
  <c r="Z67" i="4" s="1"/>
  <c r="V66" i="4"/>
  <c r="T66" i="4"/>
  <c r="S66" i="4"/>
  <c r="O66" i="4"/>
  <c r="X66" i="4" s="1"/>
  <c r="M66" i="4"/>
  <c r="W66" i="4" s="1"/>
  <c r="K66" i="4"/>
  <c r="U66" i="4" s="1"/>
  <c r="I66" i="4"/>
  <c r="G66" i="4"/>
  <c r="Z66" i="4" s="1"/>
  <c r="V65" i="4"/>
  <c r="S65" i="4"/>
  <c r="O65" i="4"/>
  <c r="X65" i="4" s="1"/>
  <c r="M65" i="4"/>
  <c r="W65" i="4" s="1"/>
  <c r="K65" i="4"/>
  <c r="U65" i="4" s="1"/>
  <c r="I65" i="4"/>
  <c r="T65" i="4" s="1"/>
  <c r="G65" i="4"/>
  <c r="Z65" i="4" s="1"/>
  <c r="V64" i="4"/>
  <c r="S64" i="4"/>
  <c r="O64" i="4"/>
  <c r="X64" i="4" s="1"/>
  <c r="M64" i="4"/>
  <c r="W64" i="4" s="1"/>
  <c r="K64" i="4"/>
  <c r="U64" i="4" s="1"/>
  <c r="I64" i="4"/>
  <c r="T64" i="4" s="1"/>
  <c r="G64" i="4"/>
  <c r="Z64" i="4" s="1"/>
  <c r="V63" i="4"/>
  <c r="S63" i="4"/>
  <c r="O63" i="4"/>
  <c r="X63" i="4" s="1"/>
  <c r="M63" i="4"/>
  <c r="W63" i="4" s="1"/>
  <c r="K63" i="4"/>
  <c r="U63" i="4" s="1"/>
  <c r="I63" i="4"/>
  <c r="T63" i="4" s="1"/>
  <c r="G63" i="4"/>
  <c r="G62" i="4"/>
  <c r="Z63" i="4" s="1"/>
  <c r="G61" i="4"/>
  <c r="Z60" i="4"/>
  <c r="V60" i="4"/>
  <c r="S60" i="4"/>
  <c r="O60" i="4"/>
  <c r="X60" i="4" s="1"/>
  <c r="M60" i="4"/>
  <c r="W60" i="4" s="1"/>
  <c r="K60" i="4"/>
  <c r="U60" i="4" s="1"/>
  <c r="I60" i="4"/>
  <c r="T60" i="4" s="1"/>
  <c r="G60" i="4"/>
  <c r="Z93" i="4" s="1"/>
  <c r="Z59" i="4"/>
  <c r="V59" i="4"/>
  <c r="S59" i="4"/>
  <c r="O59" i="4"/>
  <c r="X59" i="4" s="1"/>
  <c r="M59" i="4"/>
  <c r="W59" i="4" s="1"/>
  <c r="K59" i="4"/>
  <c r="U59" i="4" s="1"/>
  <c r="I59" i="4"/>
  <c r="T59" i="4" s="1"/>
  <c r="G59" i="4"/>
  <c r="Z92" i="4" s="1"/>
  <c r="V58" i="4"/>
  <c r="S58" i="4"/>
  <c r="O58" i="4"/>
  <c r="X58" i="4" s="1"/>
  <c r="M58" i="4"/>
  <c r="W58" i="4" s="1"/>
  <c r="K58" i="4"/>
  <c r="U58" i="4" s="1"/>
  <c r="I58" i="4"/>
  <c r="T58" i="4" s="1"/>
  <c r="G58" i="4"/>
  <c r="Z58" i="4" s="1"/>
  <c r="V57" i="4"/>
  <c r="S57" i="4"/>
  <c r="O57" i="4"/>
  <c r="X57" i="4" s="1"/>
  <c r="M57" i="4"/>
  <c r="W57" i="4" s="1"/>
  <c r="K57" i="4"/>
  <c r="U57" i="4" s="1"/>
  <c r="I57" i="4"/>
  <c r="T57" i="4" s="1"/>
  <c r="G57" i="4"/>
  <c r="Z57" i="4" s="1"/>
  <c r="V56" i="4"/>
  <c r="S56" i="4"/>
  <c r="O56" i="4"/>
  <c r="X56" i="4" s="1"/>
  <c r="M56" i="4"/>
  <c r="W56" i="4" s="1"/>
  <c r="K56" i="4"/>
  <c r="U56" i="4" s="1"/>
  <c r="I56" i="4"/>
  <c r="T56" i="4" s="1"/>
  <c r="G56" i="4"/>
  <c r="Z56" i="4" s="1"/>
  <c r="V55" i="4"/>
  <c r="S55" i="4"/>
  <c r="O55" i="4"/>
  <c r="X55" i="4" s="1"/>
  <c r="M55" i="4"/>
  <c r="W55" i="4" s="1"/>
  <c r="K55" i="4"/>
  <c r="U55" i="4" s="1"/>
  <c r="I55" i="4"/>
  <c r="T55" i="4" s="1"/>
  <c r="G55" i="4"/>
  <c r="Z55" i="4" s="1"/>
  <c r="V54" i="4"/>
  <c r="S54" i="4"/>
  <c r="O54" i="4"/>
  <c r="X54" i="4" s="1"/>
  <c r="M54" i="4"/>
  <c r="W54" i="4" s="1"/>
  <c r="K54" i="4"/>
  <c r="U54" i="4" s="1"/>
  <c r="I54" i="4"/>
  <c r="T54" i="4" s="1"/>
  <c r="G54" i="4"/>
  <c r="Z54" i="4" s="1"/>
  <c r="Z53" i="4"/>
  <c r="V53" i="4"/>
  <c r="S53" i="4"/>
  <c r="O53" i="4"/>
  <c r="X53" i="4" s="1"/>
  <c r="M53" i="4"/>
  <c r="W53" i="4" s="1"/>
  <c r="K53" i="4"/>
  <c r="U53" i="4" s="1"/>
  <c r="I53" i="4"/>
  <c r="T53" i="4" s="1"/>
  <c r="Z52" i="4"/>
  <c r="V52" i="4"/>
  <c r="S52" i="4"/>
  <c r="O52" i="4"/>
  <c r="X52" i="4" s="1"/>
  <c r="M52" i="4"/>
  <c r="W52" i="4" s="1"/>
  <c r="K52" i="4"/>
  <c r="U52" i="4" s="1"/>
  <c r="I52" i="4"/>
  <c r="T52" i="4" s="1"/>
  <c r="G52" i="4"/>
  <c r="Z79" i="4" s="1"/>
  <c r="V51" i="4"/>
  <c r="S51" i="4"/>
  <c r="O51" i="4"/>
  <c r="X51" i="4" s="1"/>
  <c r="M51" i="4"/>
  <c r="W51" i="4" s="1"/>
  <c r="K51" i="4"/>
  <c r="U51" i="4" s="1"/>
  <c r="I51" i="4"/>
  <c r="T51" i="4" s="1"/>
  <c r="G51" i="4"/>
  <c r="Z78" i="4" s="1"/>
  <c r="Z50" i="4"/>
  <c r="V50" i="4"/>
  <c r="S50" i="4"/>
  <c r="O50" i="4"/>
  <c r="X50" i="4" s="1"/>
  <c r="M50" i="4"/>
  <c r="W50" i="4" s="1"/>
  <c r="K50" i="4"/>
  <c r="U50" i="4" s="1"/>
  <c r="I50" i="4"/>
  <c r="T50" i="4" s="1"/>
  <c r="G50" i="4"/>
  <c r="Z76" i="4" s="1"/>
  <c r="Z49" i="4"/>
  <c r="V49" i="4"/>
  <c r="S49" i="4"/>
  <c r="O49" i="4"/>
  <c r="X49" i="4" s="1"/>
  <c r="M49" i="4"/>
  <c r="W49" i="4" s="1"/>
  <c r="K49" i="4"/>
  <c r="U49" i="4" s="1"/>
  <c r="I49" i="4"/>
  <c r="T49" i="4" s="1"/>
  <c r="G49" i="4"/>
  <c r="Z75" i="4" s="1"/>
  <c r="V48" i="4"/>
  <c r="S48" i="4"/>
  <c r="O48" i="4"/>
  <c r="X48" i="4" s="1"/>
  <c r="M48" i="4"/>
  <c r="W48" i="4" s="1"/>
  <c r="K48" i="4"/>
  <c r="U48" i="4" s="1"/>
  <c r="I48" i="4"/>
  <c r="T48" i="4" s="1"/>
  <c r="G48" i="4"/>
  <c r="Z51" i="4" s="1"/>
  <c r="Z47" i="4"/>
  <c r="V47" i="4"/>
  <c r="S47" i="4"/>
  <c r="O47" i="4"/>
  <c r="X47" i="4" s="1"/>
  <c r="M47" i="4"/>
  <c r="W47" i="4" s="1"/>
  <c r="K47" i="4"/>
  <c r="U47" i="4" s="1"/>
  <c r="I47" i="4"/>
  <c r="T47" i="4" s="1"/>
  <c r="G47" i="4"/>
  <c r="Z48" i="4" s="1"/>
  <c r="V46" i="4"/>
  <c r="S46" i="4"/>
  <c r="O46" i="4"/>
  <c r="X46" i="4" s="1"/>
  <c r="M46" i="4"/>
  <c r="W46" i="4" s="1"/>
  <c r="K46" i="4"/>
  <c r="U46" i="4" s="1"/>
  <c r="I46" i="4"/>
  <c r="T46" i="4" s="1"/>
  <c r="G46" i="4"/>
  <c r="Z46" i="4" s="1"/>
  <c r="V45" i="4"/>
  <c r="S45" i="4"/>
  <c r="O45" i="4"/>
  <c r="X45" i="4" s="1"/>
  <c r="M45" i="4"/>
  <c r="W45" i="4" s="1"/>
  <c r="K45" i="4"/>
  <c r="U45" i="4" s="1"/>
  <c r="I45" i="4"/>
  <c r="T45" i="4" s="1"/>
  <c r="G45" i="4"/>
  <c r="Z45" i="4" s="1"/>
  <c r="V44" i="4"/>
  <c r="S44" i="4"/>
  <c r="O44" i="4"/>
  <c r="X44" i="4" s="1"/>
  <c r="M44" i="4"/>
  <c r="W44" i="4" s="1"/>
  <c r="K44" i="4"/>
  <c r="U44" i="4" s="1"/>
  <c r="I44" i="4"/>
  <c r="T44" i="4" s="1"/>
  <c r="G44" i="4"/>
  <c r="Z44" i="4" s="1"/>
  <c r="V43" i="4"/>
  <c r="S43" i="4"/>
  <c r="O43" i="4"/>
  <c r="X43" i="4" s="1"/>
  <c r="M43" i="4"/>
  <c r="W43" i="4" s="1"/>
  <c r="K43" i="4"/>
  <c r="U43" i="4" s="1"/>
  <c r="I43" i="4"/>
  <c r="T43" i="4" s="1"/>
  <c r="G43" i="4"/>
  <c r="Z43" i="4" s="1"/>
  <c r="V42" i="4"/>
  <c r="S42" i="4"/>
  <c r="O42" i="4"/>
  <c r="X42" i="4" s="1"/>
  <c r="M42" i="4"/>
  <c r="W42" i="4" s="1"/>
  <c r="K42" i="4"/>
  <c r="U42" i="4" s="1"/>
  <c r="I42" i="4"/>
  <c r="T42" i="4" s="1"/>
  <c r="G42" i="4"/>
  <c r="Z42" i="4" s="1"/>
  <c r="V41" i="4"/>
  <c r="S41" i="4"/>
  <c r="O41" i="4"/>
  <c r="X41" i="4" s="1"/>
  <c r="M41" i="4"/>
  <c r="W41" i="4" s="1"/>
  <c r="K41" i="4"/>
  <c r="U41" i="4" s="1"/>
  <c r="I41" i="4"/>
  <c r="T41" i="4" s="1"/>
  <c r="G41" i="4"/>
  <c r="Z41" i="4" s="1"/>
  <c r="V40" i="4"/>
  <c r="S40" i="4"/>
  <c r="O40" i="4"/>
  <c r="X40" i="4" s="1"/>
  <c r="M40" i="4"/>
  <c r="W40" i="4" s="1"/>
  <c r="K40" i="4"/>
  <c r="U40" i="4" s="1"/>
  <c r="I40" i="4"/>
  <c r="T40" i="4" s="1"/>
  <c r="G40" i="4"/>
  <c r="Z40" i="4" s="1"/>
  <c r="V39" i="4"/>
  <c r="S39" i="4"/>
  <c r="O39" i="4"/>
  <c r="X39" i="4" s="1"/>
  <c r="M39" i="4"/>
  <c r="W39" i="4" s="1"/>
  <c r="K39" i="4"/>
  <c r="U39" i="4" s="1"/>
  <c r="I39" i="4"/>
  <c r="T39" i="4" s="1"/>
  <c r="G39" i="4"/>
  <c r="Z39" i="4" s="1"/>
  <c r="V38" i="4"/>
  <c r="S38" i="4"/>
  <c r="O38" i="4"/>
  <c r="X38" i="4" s="1"/>
  <c r="M38" i="4"/>
  <c r="W38" i="4" s="1"/>
  <c r="K38" i="4"/>
  <c r="U38" i="4" s="1"/>
  <c r="I38" i="4"/>
  <c r="T38" i="4" s="1"/>
  <c r="G38" i="4"/>
  <c r="Z38" i="4" s="1"/>
  <c r="V37" i="4"/>
  <c r="S37" i="4"/>
  <c r="O37" i="4"/>
  <c r="X37" i="4" s="1"/>
  <c r="M37" i="4"/>
  <c r="W37" i="4" s="1"/>
  <c r="K37" i="4"/>
  <c r="U37" i="4" s="1"/>
  <c r="I37" i="4"/>
  <c r="T37" i="4" s="1"/>
  <c r="G37" i="4"/>
  <c r="Z37" i="4" s="1"/>
  <c r="V36" i="4"/>
  <c r="S36" i="4"/>
  <c r="O36" i="4"/>
  <c r="X36" i="4" s="1"/>
  <c r="M36" i="4"/>
  <c r="W36" i="4" s="1"/>
  <c r="K36" i="4"/>
  <c r="U36" i="4" s="1"/>
  <c r="I36" i="4"/>
  <c r="T36" i="4" s="1"/>
  <c r="G36" i="4"/>
  <c r="Z36" i="4" s="1"/>
  <c r="V35" i="4"/>
  <c r="S35" i="4"/>
  <c r="O35" i="4"/>
  <c r="X35" i="4" s="1"/>
  <c r="M35" i="4"/>
  <c r="W35" i="4" s="1"/>
  <c r="K35" i="4"/>
  <c r="U35" i="4" s="1"/>
  <c r="I35" i="4"/>
  <c r="T35" i="4" s="1"/>
  <c r="G35" i="4"/>
  <c r="Z35" i="4" s="1"/>
  <c r="V34" i="4"/>
  <c r="S34" i="4"/>
  <c r="O34" i="4"/>
  <c r="X34" i="4" s="1"/>
  <c r="M34" i="4"/>
  <c r="W34" i="4" s="1"/>
  <c r="K34" i="4"/>
  <c r="U34" i="4" s="1"/>
  <c r="I34" i="4"/>
  <c r="T34" i="4" s="1"/>
  <c r="G34" i="4"/>
  <c r="Z34" i="4" s="1"/>
  <c r="V33" i="4"/>
  <c r="S33" i="4"/>
  <c r="O33" i="4"/>
  <c r="X33" i="4" s="1"/>
  <c r="M33" i="4"/>
  <c r="W33" i="4" s="1"/>
  <c r="K33" i="4"/>
  <c r="U33" i="4" s="1"/>
  <c r="I33" i="4"/>
  <c r="T33" i="4" s="1"/>
  <c r="G33" i="4"/>
  <c r="Z33" i="4" s="1"/>
  <c r="V32" i="4"/>
  <c r="S32" i="4"/>
  <c r="O32" i="4"/>
  <c r="X32" i="4" s="1"/>
  <c r="M32" i="4"/>
  <c r="W32" i="4" s="1"/>
  <c r="K32" i="4"/>
  <c r="U32" i="4" s="1"/>
  <c r="I32" i="4"/>
  <c r="T32" i="4" s="1"/>
  <c r="G32" i="4"/>
  <c r="Z32" i="4" s="1"/>
  <c r="V31" i="4"/>
  <c r="S31" i="4"/>
  <c r="O31" i="4"/>
  <c r="X31" i="4" s="1"/>
  <c r="M31" i="4"/>
  <c r="W31" i="4" s="1"/>
  <c r="K31" i="4"/>
  <c r="U31" i="4" s="1"/>
  <c r="I31" i="4"/>
  <c r="T31" i="4" s="1"/>
  <c r="G31" i="4"/>
  <c r="Z31" i="4" s="1"/>
  <c r="V30" i="4"/>
  <c r="S30" i="4"/>
  <c r="O30" i="4"/>
  <c r="X30" i="4" s="1"/>
  <c r="M30" i="4"/>
  <c r="W30" i="4" s="1"/>
  <c r="K30" i="4"/>
  <c r="U30" i="4" s="1"/>
  <c r="I30" i="4"/>
  <c r="T30" i="4" s="1"/>
  <c r="G30" i="4"/>
  <c r="Z30" i="4" s="1"/>
  <c r="V29" i="4"/>
  <c r="S29" i="4"/>
  <c r="O29" i="4"/>
  <c r="X29" i="4" s="1"/>
  <c r="M29" i="4"/>
  <c r="W29" i="4" s="1"/>
  <c r="K29" i="4"/>
  <c r="U29" i="4" s="1"/>
  <c r="I29" i="4"/>
  <c r="T29" i="4" s="1"/>
  <c r="I28" i="4" s="1"/>
  <c r="G29" i="4"/>
  <c r="Z29" i="4" s="1"/>
  <c r="S28" i="4"/>
  <c r="V27" i="4"/>
  <c r="S27" i="4"/>
  <c r="O27" i="4"/>
  <c r="X27" i="4" s="1"/>
  <c r="M27" i="4"/>
  <c r="W27" i="4" s="1"/>
  <c r="K27" i="4"/>
  <c r="U27" i="4" s="1"/>
  <c r="I27" i="4"/>
  <c r="T27" i="4" s="1"/>
  <c r="G27" i="4"/>
  <c r="V26" i="4"/>
  <c r="T26" i="4"/>
  <c r="S26" i="4"/>
  <c r="O26" i="4"/>
  <c r="X26" i="4" s="1"/>
  <c r="M26" i="4"/>
  <c r="W26" i="4" s="1"/>
  <c r="K26" i="4"/>
  <c r="U26" i="4" s="1"/>
  <c r="I26" i="4"/>
  <c r="G26" i="4"/>
  <c r="Z26" i="4" s="1"/>
  <c r="V25" i="4"/>
  <c r="T25" i="4"/>
  <c r="S25" i="4"/>
  <c r="O25" i="4"/>
  <c r="X25" i="4" s="1"/>
  <c r="M25" i="4"/>
  <c r="W25" i="4" s="1"/>
  <c r="K25" i="4"/>
  <c r="U25" i="4" s="1"/>
  <c r="I25" i="4"/>
  <c r="G25" i="4"/>
  <c r="Z25" i="4" s="1"/>
  <c r="V24" i="4"/>
  <c r="T24" i="4"/>
  <c r="S24" i="4"/>
  <c r="O24" i="4"/>
  <c r="X24" i="4" s="1"/>
  <c r="M24" i="4"/>
  <c r="W24" i="4" s="1"/>
  <c r="K24" i="4"/>
  <c r="U24" i="4" s="1"/>
  <c r="I24" i="4"/>
  <c r="G24" i="4"/>
  <c r="V23" i="4"/>
  <c r="T23" i="4"/>
  <c r="S23" i="4"/>
  <c r="O23" i="4"/>
  <c r="X23" i="4" s="1"/>
  <c r="M23" i="4"/>
  <c r="W23" i="4" s="1"/>
  <c r="K23" i="4"/>
  <c r="U23" i="4" s="1"/>
  <c r="I23" i="4"/>
  <c r="G23" i="4"/>
  <c r="Z23" i="4" s="1"/>
  <c r="V22" i="4"/>
  <c r="T22" i="4"/>
  <c r="S22" i="4"/>
  <c r="O22" i="4"/>
  <c r="X22" i="4" s="1"/>
  <c r="M22" i="4"/>
  <c r="W22" i="4" s="1"/>
  <c r="K22" i="4"/>
  <c r="U22" i="4" s="1"/>
  <c r="I22" i="4"/>
  <c r="G22" i="4"/>
  <c r="V21" i="4"/>
  <c r="T21" i="4"/>
  <c r="S21" i="4"/>
  <c r="O21" i="4"/>
  <c r="X21" i="4" s="1"/>
  <c r="M21" i="4"/>
  <c r="W21" i="4" s="1"/>
  <c r="K21" i="4"/>
  <c r="U21" i="4" s="1"/>
  <c r="I21" i="4"/>
  <c r="G21" i="4"/>
  <c r="Z21" i="4" s="1"/>
  <c r="V20" i="4"/>
  <c r="T20" i="4"/>
  <c r="S20" i="4"/>
  <c r="O20" i="4"/>
  <c r="X20" i="4" s="1"/>
  <c r="M20" i="4"/>
  <c r="W20" i="4" s="1"/>
  <c r="K20" i="4"/>
  <c r="U20" i="4" s="1"/>
  <c r="I20" i="4"/>
  <c r="G20" i="4"/>
  <c r="Z27" i="4" s="1"/>
  <c r="Z19" i="4"/>
  <c r="V19" i="4"/>
  <c r="T19" i="4"/>
  <c r="S19" i="4"/>
  <c r="O19" i="4"/>
  <c r="X19" i="4" s="1"/>
  <c r="M19" i="4"/>
  <c r="W19" i="4" s="1"/>
  <c r="K19" i="4"/>
  <c r="U19" i="4" s="1"/>
  <c r="I19" i="4"/>
  <c r="G19" i="4"/>
  <c r="Z24" i="4" s="1"/>
  <c r="Z18" i="4"/>
  <c r="V18" i="4"/>
  <c r="S18" i="4"/>
  <c r="O18" i="4"/>
  <c r="X18" i="4" s="1"/>
  <c r="M18" i="4"/>
  <c r="W18" i="4" s="1"/>
  <c r="K18" i="4"/>
  <c r="U18" i="4" s="1"/>
  <c r="I18" i="4"/>
  <c r="T18" i="4" s="1"/>
  <c r="G18" i="4"/>
  <c r="Z22" i="4" s="1"/>
  <c r="V17" i="4"/>
  <c r="S17" i="4"/>
  <c r="O17" i="4"/>
  <c r="X17" i="4" s="1"/>
  <c r="M17" i="4"/>
  <c r="W17" i="4" s="1"/>
  <c r="K17" i="4"/>
  <c r="U17" i="4" s="1"/>
  <c r="I17" i="4"/>
  <c r="T17" i="4" s="1"/>
  <c r="G17" i="4"/>
  <c r="Z17" i="4" s="1"/>
  <c r="Z16" i="4"/>
  <c r="V16" i="4"/>
  <c r="S16" i="4"/>
  <c r="O16" i="4"/>
  <c r="X16" i="4" s="1"/>
  <c r="M16" i="4"/>
  <c r="W16" i="4" s="1"/>
  <c r="K16" i="4"/>
  <c r="U16" i="4" s="1"/>
  <c r="I16" i="4"/>
  <c r="T16" i="4" s="1"/>
  <c r="G16" i="4"/>
  <c r="Z20" i="4" s="1"/>
  <c r="V15" i="4"/>
  <c r="S15" i="4"/>
  <c r="O15" i="4"/>
  <c r="X15" i="4" s="1"/>
  <c r="M15" i="4"/>
  <c r="W15" i="4" s="1"/>
  <c r="K15" i="4"/>
  <c r="U15" i="4" s="1"/>
  <c r="I15" i="4"/>
  <c r="T15" i="4" s="1"/>
  <c r="G15" i="4"/>
  <c r="Z15" i="4" s="1"/>
  <c r="V14" i="4"/>
  <c r="S14" i="4"/>
  <c r="O14" i="4"/>
  <c r="X14" i="4" s="1"/>
  <c r="M14" i="4"/>
  <c r="W14" i="4" s="1"/>
  <c r="K14" i="4"/>
  <c r="U14" i="4" s="1"/>
  <c r="I14" i="4"/>
  <c r="T14" i="4" s="1"/>
  <c r="G14" i="4"/>
  <c r="Z14" i="4" s="1"/>
  <c r="V13" i="4"/>
  <c r="T13" i="4"/>
  <c r="S13" i="4"/>
  <c r="O13" i="4"/>
  <c r="X13" i="4" s="1"/>
  <c r="M13" i="4"/>
  <c r="W13" i="4" s="1"/>
  <c r="K13" i="4"/>
  <c r="U13" i="4" s="1"/>
  <c r="K7" i="4" s="1"/>
  <c r="I13" i="4"/>
  <c r="G13" i="4"/>
  <c r="Z13" i="4" s="1"/>
  <c r="G12" i="4"/>
  <c r="G11" i="4"/>
  <c r="G10" i="4"/>
  <c r="G9" i="4"/>
  <c r="G8" i="4"/>
  <c r="S7" i="4"/>
  <c r="K28" i="4" l="1"/>
  <c r="I7" i="4"/>
  <c r="I199" i="4"/>
  <c r="M80" i="4"/>
  <c r="M162" i="4"/>
  <c r="O89" i="4"/>
  <c r="I224" i="4"/>
  <c r="O7" i="4"/>
  <c r="M7" i="4"/>
  <c r="K80" i="4"/>
  <c r="K90" i="4"/>
  <c r="O124" i="4"/>
  <c r="M124" i="4"/>
  <c r="K199" i="4"/>
  <c r="M199" i="4"/>
  <c r="K224" i="4"/>
  <c r="K228" i="4"/>
  <c r="G95" i="4"/>
  <c r="I89" i="4"/>
  <c r="I124" i="4"/>
  <c r="I143" i="4"/>
  <c r="M182" i="4"/>
  <c r="M224" i="4"/>
  <c r="K52" i="7"/>
  <c r="K20" i="7"/>
  <c r="K10" i="7"/>
  <c r="K40" i="7"/>
  <c r="K28" i="7"/>
  <c r="K142" i="7"/>
  <c r="G158" i="6"/>
  <c r="G160" i="6" s="1"/>
  <c r="C36" i="2" s="1"/>
  <c r="M28" i="4"/>
  <c r="O28" i="4"/>
  <c r="O80" i="4"/>
  <c r="K89" i="4"/>
  <c r="I90" i="4"/>
  <c r="O90" i="4"/>
  <c r="M89" i="4"/>
  <c r="M90" i="4"/>
  <c r="K124" i="4"/>
  <c r="K143" i="4"/>
  <c r="M143" i="4"/>
  <c r="I162" i="4"/>
  <c r="O162" i="4"/>
  <c r="I182" i="4"/>
  <c r="O199" i="4"/>
  <c r="O143" i="4"/>
  <c r="K182" i="4"/>
  <c r="O224" i="4"/>
  <c r="O228" i="4"/>
  <c r="M759" i="3"/>
  <c r="S759" i="3" s="1"/>
  <c r="M411" i="3"/>
  <c r="S411" i="3" s="1"/>
  <c r="M728" i="3"/>
  <c r="S728" i="3" s="1"/>
  <c r="M723" i="3"/>
  <c r="S723" i="3" s="1"/>
  <c r="K722" i="3"/>
  <c r="M722" i="3" s="1"/>
  <c r="S722" i="3" s="1"/>
  <c r="M721" i="3"/>
  <c r="S721" i="3" s="1"/>
  <c r="M720" i="3"/>
  <c r="S720" i="3" s="1"/>
  <c r="M719" i="3"/>
  <c r="S719" i="3" s="1"/>
  <c r="M718" i="3"/>
  <c r="S718" i="3" s="1"/>
  <c r="M717" i="3"/>
  <c r="S717" i="3" s="1"/>
  <c r="M716" i="3"/>
  <c r="S716" i="3" s="1"/>
  <c r="M715" i="3"/>
  <c r="S715" i="3" s="1"/>
  <c r="M714" i="3"/>
  <c r="S714" i="3" s="1"/>
  <c r="M713" i="3"/>
  <c r="S713" i="3" s="1"/>
  <c r="M712" i="3"/>
  <c r="S712" i="3" s="1"/>
  <c r="M711" i="3"/>
  <c r="S711" i="3" s="1"/>
  <c r="M710" i="3"/>
  <c r="S710" i="3" s="1"/>
  <c r="M709" i="3"/>
  <c r="S709" i="3" s="1"/>
  <c r="M704" i="3"/>
  <c r="S704" i="3" s="1"/>
  <c r="M693" i="3"/>
  <c r="S693" i="3" s="1"/>
  <c r="M692" i="3"/>
  <c r="S692" i="3" s="1"/>
  <c r="M691" i="3"/>
  <c r="S691" i="3" s="1"/>
  <c r="M690" i="3"/>
  <c r="S690" i="3" s="1"/>
  <c r="K144" i="7" l="1"/>
  <c r="C37" i="2" s="1"/>
  <c r="Z95" i="4"/>
  <c r="C34" i="2"/>
  <c r="O717" i="3"/>
  <c r="O709" i="3"/>
  <c r="O759" i="3"/>
  <c r="Q759" i="3"/>
  <c r="O715" i="3"/>
  <c r="O704" i="3"/>
  <c r="O713" i="3"/>
  <c r="O721" i="3"/>
  <c r="O711" i="3"/>
  <c r="O719" i="3"/>
  <c r="O411" i="3"/>
  <c r="Q411" i="3"/>
  <c r="O728" i="3"/>
  <c r="Q728" i="3"/>
  <c r="Q704" i="3"/>
  <c r="O710" i="3"/>
  <c r="O712" i="3"/>
  <c r="O714" i="3"/>
  <c r="O716" i="3"/>
  <c r="O718" i="3"/>
  <c r="O720" i="3"/>
  <c r="Q709" i="3"/>
  <c r="Q710" i="3"/>
  <c r="Q711" i="3"/>
  <c r="Q712" i="3"/>
  <c r="Q713" i="3"/>
  <c r="Q715" i="3"/>
  <c r="Q716" i="3"/>
  <c r="Q717" i="3"/>
  <c r="Q718" i="3"/>
  <c r="Q719" i="3"/>
  <c r="Q720" i="3"/>
  <c r="Q721" i="3"/>
  <c r="O722" i="3"/>
  <c r="O723" i="3"/>
  <c r="Q722" i="3"/>
  <c r="Q723" i="3"/>
  <c r="O690" i="3"/>
  <c r="O691" i="3"/>
  <c r="O692" i="3"/>
  <c r="O693" i="3"/>
  <c r="Q690" i="3"/>
  <c r="Q691" i="3"/>
  <c r="Q692" i="3"/>
  <c r="Q693" i="3"/>
  <c r="A2" i="2" l="1" a="1"/>
  <c r="A2" i="2" s="1"/>
  <c r="B2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M7" i="3"/>
  <c r="M8" i="3"/>
  <c r="S8" i="3" s="1"/>
  <c r="M13" i="3"/>
  <c r="O13" i="3" s="1"/>
  <c r="M14" i="3"/>
  <c r="M17" i="3"/>
  <c r="Q17" i="3" s="1"/>
  <c r="M18" i="3"/>
  <c r="S18" i="3" s="1"/>
  <c r="M19" i="3"/>
  <c r="Q19" i="3" s="1"/>
  <c r="M22" i="3"/>
  <c r="M29" i="3"/>
  <c r="M35" i="3"/>
  <c r="O35" i="3" s="1"/>
  <c r="M40" i="3"/>
  <c r="O40" i="3" s="1"/>
  <c r="M43" i="3"/>
  <c r="Q43" i="3" s="1"/>
  <c r="M47" i="3"/>
  <c r="O47" i="3" s="1"/>
  <c r="M55" i="3"/>
  <c r="Q55" i="3" s="1"/>
  <c r="M61" i="3"/>
  <c r="Q61" i="3" s="1"/>
  <c r="M81" i="3"/>
  <c r="Q81" i="3" s="1"/>
  <c r="M96" i="3"/>
  <c r="O96" i="3" s="1"/>
  <c r="M115" i="3"/>
  <c r="Q115" i="3" s="1"/>
  <c r="M122" i="3"/>
  <c r="Q122" i="3" s="1"/>
  <c r="M128" i="3"/>
  <c r="Q128" i="3" s="1"/>
  <c r="M135" i="3"/>
  <c r="O135" i="3" s="1"/>
  <c r="M141" i="3"/>
  <c r="Q141" i="3" s="1"/>
  <c r="M161" i="3"/>
  <c r="M168" i="3"/>
  <c r="S168" i="3" s="1"/>
  <c r="M174" i="3"/>
  <c r="Q174" i="3" s="1"/>
  <c r="M180" i="3"/>
  <c r="Q180" i="3" s="1"/>
  <c r="M181" i="3"/>
  <c r="M184" i="3"/>
  <c r="S184" i="3" s="1"/>
  <c r="M188" i="3"/>
  <c r="Q188" i="3" s="1"/>
  <c r="M197" i="3"/>
  <c r="Q197" i="3" s="1"/>
  <c r="M205" i="3"/>
  <c r="M208" i="3"/>
  <c r="S208" i="3" s="1"/>
  <c r="M212" i="3"/>
  <c r="Q212" i="3" s="1"/>
  <c r="M215" i="3"/>
  <c r="Q215" i="3" s="1"/>
  <c r="M218" i="3"/>
  <c r="O218" i="3" s="1"/>
  <c r="M224" i="3"/>
  <c r="S224" i="3" s="1"/>
  <c r="M254" i="3"/>
  <c r="Q254" i="3" s="1"/>
  <c r="M255" i="3"/>
  <c r="O255" i="3" s="1"/>
  <c r="M273" i="3"/>
  <c r="S273" i="3" s="1"/>
  <c r="M293" i="3"/>
  <c r="Q293" i="3" s="1"/>
  <c r="M297" i="3"/>
  <c r="S297" i="3" s="1"/>
  <c r="M310" i="3"/>
  <c r="Q310" i="3" s="1"/>
  <c r="M322" i="3"/>
  <c r="Q322" i="3" s="1"/>
  <c r="M337" i="3"/>
  <c r="Q337" i="3" s="1"/>
  <c r="M341" i="3"/>
  <c r="O341" i="3" s="1"/>
  <c r="M355" i="3"/>
  <c r="S355" i="3" s="1"/>
  <c r="M372" i="3"/>
  <c r="M387" i="3"/>
  <c r="M394" i="3"/>
  <c r="Q394" i="3" s="1"/>
  <c r="M400" i="3"/>
  <c r="O400" i="3" s="1"/>
  <c r="M404" i="3"/>
  <c r="S404" i="3" s="1"/>
  <c r="M412" i="3"/>
  <c r="Q412" i="3" s="1"/>
  <c r="M417" i="3"/>
  <c r="S417" i="3" s="1"/>
  <c r="M422" i="3"/>
  <c r="Q422" i="3" s="1"/>
  <c r="M426" i="3"/>
  <c r="O426" i="3" s="1"/>
  <c r="M430" i="3"/>
  <c r="M441" i="3"/>
  <c r="Q441" i="3" s="1"/>
  <c r="M444" i="3"/>
  <c r="O444" i="3" s="1"/>
  <c r="M450" i="3"/>
  <c r="S450" i="3" s="1"/>
  <c r="M456" i="3"/>
  <c r="O456" i="3" s="1"/>
  <c r="M460" i="3"/>
  <c r="Q460" i="3" s="1"/>
  <c r="M464" i="3"/>
  <c r="S464" i="3" s="1"/>
  <c r="M468" i="3"/>
  <c r="Q468" i="3" s="1"/>
  <c r="M476" i="3"/>
  <c r="M488" i="3"/>
  <c r="Q488" i="3" s="1"/>
  <c r="M496" i="3"/>
  <c r="S496" i="3" s="1"/>
  <c r="M500" i="3"/>
  <c r="Q500" i="3" s="1"/>
  <c r="M504" i="3"/>
  <c r="M512" i="3"/>
  <c r="Q512" i="3" s="1"/>
  <c r="M518" i="3"/>
  <c r="S518" i="3" s="1"/>
  <c r="M522" i="3"/>
  <c r="Q522" i="3" s="1"/>
  <c r="M527" i="3"/>
  <c r="Q527" i="3" s="1"/>
  <c r="M535" i="3"/>
  <c r="Q535" i="3" s="1"/>
  <c r="M547" i="3"/>
  <c r="Q547" i="3" s="1"/>
  <c r="M548" i="3"/>
  <c r="Q548" i="3" s="1"/>
  <c r="M549" i="3"/>
  <c r="Q549" i="3" s="1"/>
  <c r="M550" i="3"/>
  <c r="O550" i="3" s="1"/>
  <c r="M551" i="3"/>
  <c r="M552" i="3"/>
  <c r="S552" i="3" s="1"/>
  <c r="M555" i="3"/>
  <c r="O555" i="3" s="1"/>
  <c r="O554" i="3" s="1"/>
  <c r="M558" i="3"/>
  <c r="O558" i="3" s="1"/>
  <c r="M563" i="3"/>
  <c r="Q563" i="3" s="1"/>
  <c r="M568" i="3"/>
  <c r="O568" i="3" s="1"/>
  <c r="M573" i="3"/>
  <c r="Q573" i="3" s="1"/>
  <c r="M578" i="3"/>
  <c r="O578" i="3" s="1"/>
  <c r="M581" i="3"/>
  <c r="Q581" i="3" s="1"/>
  <c r="M593" i="3"/>
  <c r="O593" i="3" s="1"/>
  <c r="M596" i="3"/>
  <c r="O596" i="3" s="1"/>
  <c r="M607" i="3"/>
  <c r="O607" i="3" s="1"/>
  <c r="M611" i="3"/>
  <c r="O611" i="3" s="1"/>
  <c r="M617" i="3"/>
  <c r="O617" i="3" s="1"/>
  <c r="M620" i="3"/>
  <c r="S620" i="3" s="1"/>
  <c r="M628" i="3"/>
  <c r="O628" i="3" s="1"/>
  <c r="M631" i="3"/>
  <c r="O631" i="3" s="1"/>
  <c r="M635" i="3"/>
  <c r="M639" i="3"/>
  <c r="S639" i="3" s="1"/>
  <c r="M643" i="3"/>
  <c r="O643" i="3" s="1"/>
  <c r="M646" i="3"/>
  <c r="O646" i="3" s="1"/>
  <c r="M649" i="3"/>
  <c r="S649" i="3" s="1"/>
  <c r="S648" i="3" s="1"/>
  <c r="M654" i="3"/>
  <c r="M668" i="3"/>
  <c r="O668" i="3" s="1"/>
  <c r="M673" i="3"/>
  <c r="M679" i="3"/>
  <c r="O679" i="3" s="1"/>
  <c r="M683" i="3"/>
  <c r="O683" i="3" s="1"/>
  <c r="M687" i="3"/>
  <c r="O687" i="3" s="1"/>
  <c r="M694" i="3"/>
  <c r="O694" i="3" s="1"/>
  <c r="O689" i="3" s="1"/>
  <c r="M698" i="3"/>
  <c r="M705" i="3"/>
  <c r="S705" i="3" s="1"/>
  <c r="M724" i="3"/>
  <c r="S724" i="3" s="1"/>
  <c r="M729" i="3"/>
  <c r="S729" i="3" s="1"/>
  <c r="M733" i="3"/>
  <c r="Q733" i="3" s="1"/>
  <c r="M744" i="3"/>
  <c r="Q744" i="3" s="1"/>
  <c r="M753" i="3"/>
  <c r="Q753" i="3" s="1"/>
  <c r="M760" i="3"/>
  <c r="Q760" i="3" s="1"/>
  <c r="M763" i="3"/>
  <c r="M807" i="3"/>
  <c r="S807" i="3" s="1"/>
  <c r="M825" i="3"/>
  <c r="S825" i="3" s="1"/>
  <c r="M829" i="3"/>
  <c r="O829" i="3" s="1"/>
  <c r="M830" i="3"/>
  <c r="S830" i="3" s="1"/>
  <c r="M833" i="3"/>
  <c r="Q833" i="3" s="1"/>
  <c r="M839" i="3"/>
  <c r="Q839" i="3" s="1"/>
  <c r="M842" i="3"/>
  <c r="S842" i="3" s="1"/>
  <c r="M846" i="3"/>
  <c r="S846" i="3" s="1"/>
  <c r="M850" i="3"/>
  <c r="S850" i="3" s="1"/>
  <c r="M854" i="3"/>
  <c r="Q854" i="3" s="1"/>
  <c r="M857" i="3"/>
  <c r="Q857" i="3" s="1"/>
  <c r="M864" i="3"/>
  <c r="Q864" i="3" s="1"/>
  <c r="M865" i="3"/>
  <c r="Q865" i="3" s="1"/>
  <c r="M872" i="3"/>
  <c r="Q872" i="3" s="1"/>
  <c r="M873" i="3"/>
  <c r="Q873" i="3" s="1"/>
  <c r="M876" i="3"/>
  <c r="M879" i="3"/>
  <c r="Q879" i="3" s="1"/>
  <c r="M900" i="3"/>
  <c r="S900" i="3" s="1"/>
  <c r="M901" i="3"/>
  <c r="S901" i="3" s="1"/>
  <c r="M902" i="3"/>
  <c r="S902" i="3" s="1"/>
  <c r="M907" i="3"/>
  <c r="Q907" i="3" s="1"/>
  <c r="M910" i="3"/>
  <c r="Q910" i="3" s="1"/>
  <c r="M920" i="3"/>
  <c r="Q920" i="3" s="1"/>
  <c r="M935" i="3"/>
  <c r="O935" i="3" s="1"/>
  <c r="O34" i="3" l="1"/>
  <c r="O595" i="3"/>
  <c r="Q687" i="3"/>
  <c r="S573" i="3"/>
  <c r="S254" i="3"/>
  <c r="S488" i="3"/>
  <c r="O254" i="3"/>
  <c r="Q724" i="3"/>
  <c r="Q707" i="3" s="1"/>
  <c r="S879" i="3"/>
  <c r="Q417" i="3"/>
  <c r="O337" i="3"/>
  <c r="Q224" i="3"/>
  <c r="S141" i="3"/>
  <c r="O224" i="3"/>
  <c r="O620" i="3"/>
  <c r="O573" i="3"/>
  <c r="O548" i="3"/>
  <c r="S535" i="3"/>
  <c r="O488" i="3"/>
  <c r="S426" i="3"/>
  <c r="Q846" i="3"/>
  <c r="O807" i="3"/>
  <c r="Q668" i="3"/>
  <c r="Q631" i="3"/>
  <c r="Q596" i="3"/>
  <c r="O535" i="3"/>
  <c r="S322" i="3"/>
  <c r="S135" i="3"/>
  <c r="S55" i="3"/>
  <c r="Q829" i="3"/>
  <c r="Q679" i="3"/>
  <c r="Q552" i="3"/>
  <c r="S547" i="3"/>
  <c r="O322" i="3"/>
  <c r="O197" i="3"/>
  <c r="S548" i="3"/>
  <c r="Q901" i="3"/>
  <c r="O830" i="3"/>
  <c r="S668" i="3"/>
  <c r="Q611" i="3"/>
  <c r="S578" i="3"/>
  <c r="S512" i="3"/>
  <c r="S422" i="3"/>
  <c r="O394" i="3"/>
  <c r="S310" i="3"/>
  <c r="S293" i="3"/>
  <c r="S218" i="3"/>
  <c r="S122" i="3"/>
  <c r="O902" i="3"/>
  <c r="O901" i="3"/>
  <c r="O879" i="3"/>
  <c r="O850" i="3"/>
  <c r="O846" i="3"/>
  <c r="Q830" i="3"/>
  <c r="S829" i="3"/>
  <c r="Q807" i="3"/>
  <c r="O724" i="3"/>
  <c r="O707" i="3" s="1"/>
  <c r="S687" i="3"/>
  <c r="S679" i="3"/>
  <c r="O639" i="3"/>
  <c r="S563" i="3"/>
  <c r="S550" i="3"/>
  <c r="O512" i="3"/>
  <c r="O422" i="3"/>
  <c r="O417" i="3"/>
  <c r="S337" i="3"/>
  <c r="Q135" i="3"/>
  <c r="O122" i="3"/>
  <c r="S854" i="3"/>
  <c r="S841" i="3" s="1"/>
  <c r="S460" i="3"/>
  <c r="S441" i="3"/>
  <c r="Q297" i="3"/>
  <c r="S180" i="3"/>
  <c r="Q168" i="3"/>
  <c r="S47" i="3"/>
  <c r="O854" i="3"/>
  <c r="O842" i="3"/>
  <c r="S694" i="3"/>
  <c r="S643" i="3"/>
  <c r="Q620" i="3"/>
  <c r="S611" i="3"/>
  <c r="S596" i="3"/>
  <c r="S593" i="3"/>
  <c r="S558" i="3"/>
  <c r="S549" i="3"/>
  <c r="O460" i="3"/>
  <c r="O450" i="3"/>
  <c r="O441" i="3"/>
  <c r="O412" i="3"/>
  <c r="Q341" i="3"/>
  <c r="O297" i="3"/>
  <c r="O184" i="3"/>
  <c r="O180" i="3"/>
  <c r="O168" i="3"/>
  <c r="S115" i="3"/>
  <c r="Q47" i="3"/>
  <c r="O934" i="3"/>
  <c r="C32" i="2" s="1"/>
  <c r="O551" i="3"/>
  <c r="S551" i="3"/>
  <c r="Q504" i="3"/>
  <c r="O504" i="3"/>
  <c r="Q430" i="3"/>
  <c r="O430" i="3"/>
  <c r="Q29" i="3"/>
  <c r="Q28" i="3" s="1"/>
  <c r="O29" i="3"/>
  <c r="Q832" i="3"/>
  <c r="S733" i="3"/>
  <c r="O733" i="3"/>
  <c r="O649" i="3"/>
  <c r="Q649" i="3"/>
  <c r="Q648" i="3" s="1"/>
  <c r="Q456" i="3"/>
  <c r="S456" i="3"/>
  <c r="Q273" i="3"/>
  <c r="O273" i="3"/>
  <c r="Q205" i="3"/>
  <c r="S205" i="3"/>
  <c r="S17" i="3"/>
  <c r="O17" i="3"/>
  <c r="S13" i="3"/>
  <c r="Q13" i="3"/>
  <c r="S935" i="3"/>
  <c r="S934" i="3" s="1"/>
  <c r="S907" i="3"/>
  <c r="Q935" i="3"/>
  <c r="Q934" i="3" s="1"/>
  <c r="O907" i="3"/>
  <c r="O900" i="3"/>
  <c r="S864" i="3"/>
  <c r="O864" i="3"/>
  <c r="O825" i="3"/>
  <c r="S753" i="3"/>
  <c r="O753" i="3"/>
  <c r="O729" i="3"/>
  <c r="O726" i="3" s="1"/>
  <c r="O705" i="3"/>
  <c r="Q705" i="3"/>
  <c r="S646" i="3"/>
  <c r="O635" i="3"/>
  <c r="S635" i="3"/>
  <c r="S628" i="3"/>
  <c r="S581" i="3"/>
  <c r="O563" i="3"/>
  <c r="S555" i="3"/>
  <c r="S554" i="3" s="1"/>
  <c r="O552" i="3"/>
  <c r="Q550" i="3"/>
  <c r="O549" i="3"/>
  <c r="O547" i="3"/>
  <c r="S522" i="3"/>
  <c r="Q518" i="3"/>
  <c r="O518" i="3"/>
  <c r="S500" i="3"/>
  <c r="Q496" i="3"/>
  <c r="O496" i="3"/>
  <c r="S468" i="3"/>
  <c r="Q464" i="3"/>
  <c r="O464" i="3"/>
  <c r="Q426" i="3"/>
  <c r="Q404" i="3"/>
  <c r="Q400" i="3"/>
  <c r="S400" i="3"/>
  <c r="Q355" i="3"/>
  <c r="O355" i="3"/>
  <c r="O310" i="3"/>
  <c r="O293" i="3"/>
  <c r="S255" i="3"/>
  <c r="S215" i="3"/>
  <c r="Q208" i="3"/>
  <c r="Q181" i="3"/>
  <c r="S181" i="3"/>
  <c r="S96" i="3"/>
  <c r="S61" i="3"/>
  <c r="S35" i="3"/>
  <c r="Q35" i="3"/>
  <c r="S19" i="3"/>
  <c r="O19" i="3"/>
  <c r="Q909" i="3"/>
  <c r="S876" i="3"/>
  <c r="O876" i="3"/>
  <c r="Q476" i="3"/>
  <c r="O476" i="3"/>
  <c r="O22" i="3"/>
  <c r="S22" i="3"/>
  <c r="S7" i="3"/>
  <c r="Q7" i="3"/>
  <c r="S920" i="3"/>
  <c r="O920" i="3"/>
  <c r="Q876" i="3"/>
  <c r="Q856" i="3" s="1"/>
  <c r="S872" i="3"/>
  <c r="O872" i="3"/>
  <c r="S763" i="3"/>
  <c r="O763" i="3"/>
  <c r="O762" i="3" s="1"/>
  <c r="Q646" i="3"/>
  <c r="Q639" i="3"/>
  <c r="S631" i="3"/>
  <c r="O581" i="3"/>
  <c r="S568" i="3"/>
  <c r="Q555" i="3"/>
  <c r="Q554" i="3" s="1"/>
  <c r="O522" i="3"/>
  <c r="O500" i="3"/>
  <c r="O468" i="3"/>
  <c r="Q450" i="3"/>
  <c r="Q444" i="3"/>
  <c r="S444" i="3"/>
  <c r="S430" i="3"/>
  <c r="S412" i="3"/>
  <c r="O404" i="3"/>
  <c r="S394" i="3"/>
  <c r="O387" i="3"/>
  <c r="Q387" i="3"/>
  <c r="S341" i="3"/>
  <c r="Q255" i="3"/>
  <c r="O215" i="3"/>
  <c r="O208" i="3"/>
  <c r="S197" i="3"/>
  <c r="Q184" i="3"/>
  <c r="S161" i="3"/>
  <c r="S160" i="3" s="1"/>
  <c r="Q161" i="3"/>
  <c r="Q160" i="3" s="1"/>
  <c r="Q96" i="3"/>
  <c r="O61" i="3"/>
  <c r="S29" i="3"/>
  <c r="S28" i="3" s="1"/>
  <c r="Q22" i="3"/>
  <c r="O7" i="3"/>
  <c r="Q731" i="3"/>
  <c r="O910" i="3"/>
  <c r="O909" i="3" s="1"/>
  <c r="Q902" i="3"/>
  <c r="Q900" i="3"/>
  <c r="O873" i="3"/>
  <c r="O865" i="3"/>
  <c r="O857" i="3"/>
  <c r="Q850" i="3"/>
  <c r="Q842" i="3"/>
  <c r="O839" i="3"/>
  <c r="O833" i="3"/>
  <c r="Q825" i="3"/>
  <c r="Q763" i="3"/>
  <c r="O760" i="3"/>
  <c r="O744" i="3"/>
  <c r="Q729" i="3"/>
  <c r="S707" i="3"/>
  <c r="O673" i="3"/>
  <c r="Q673" i="3"/>
  <c r="S673" i="3"/>
  <c r="C15" i="2"/>
  <c r="S726" i="3"/>
  <c r="O654" i="3"/>
  <c r="Q654" i="3"/>
  <c r="S654" i="3"/>
  <c r="C17" i="2"/>
  <c r="S910" i="3"/>
  <c r="S873" i="3"/>
  <c r="S865" i="3"/>
  <c r="S857" i="3"/>
  <c r="S839" i="3"/>
  <c r="S833" i="3"/>
  <c r="S760" i="3"/>
  <c r="S744" i="3"/>
  <c r="O698" i="3"/>
  <c r="Q698" i="3"/>
  <c r="S698" i="3"/>
  <c r="S696" i="3" s="1"/>
  <c r="Q683" i="3"/>
  <c r="S683" i="3"/>
  <c r="Q694" i="3"/>
  <c r="Q643" i="3"/>
  <c r="Q635" i="3"/>
  <c r="Q628" i="3"/>
  <c r="S617" i="3"/>
  <c r="S607" i="3"/>
  <c r="Q593" i="3"/>
  <c r="Q578" i="3"/>
  <c r="Q568" i="3"/>
  <c r="Q558" i="3"/>
  <c r="Q551" i="3"/>
  <c r="S527" i="3"/>
  <c r="S504" i="3"/>
  <c r="S476" i="3"/>
  <c r="Q617" i="3"/>
  <c r="Q607" i="3"/>
  <c r="O527" i="3"/>
  <c r="Q372" i="3"/>
  <c r="S372" i="3"/>
  <c r="O372" i="3"/>
  <c r="S387" i="3"/>
  <c r="O212" i="3"/>
  <c r="O188" i="3"/>
  <c r="O174" i="3"/>
  <c r="O128" i="3"/>
  <c r="O81" i="3"/>
  <c r="O43" i="3"/>
  <c r="Q40" i="3"/>
  <c r="O14" i="3"/>
  <c r="Q14" i="3"/>
  <c r="C8" i="2"/>
  <c r="O18" i="3"/>
  <c r="Q18" i="3"/>
  <c r="Q218" i="3"/>
  <c r="O205" i="3"/>
  <c r="O181" i="3"/>
  <c r="O161" i="3"/>
  <c r="O160" i="3" s="1"/>
  <c r="O141" i="3"/>
  <c r="O115" i="3"/>
  <c r="O55" i="3"/>
  <c r="S212" i="3"/>
  <c r="S188" i="3"/>
  <c r="S174" i="3"/>
  <c r="S128" i="3"/>
  <c r="S81" i="3"/>
  <c r="S43" i="3"/>
  <c r="S40" i="3"/>
  <c r="S14" i="3"/>
  <c r="O8" i="3"/>
  <c r="Q8" i="3"/>
  <c r="A3" i="2" a="1"/>
  <c r="A3" i="2" s="1"/>
  <c r="A54" i="2" s="1"/>
  <c r="O557" i="3" l="1"/>
  <c r="O696" i="3"/>
  <c r="O217" i="3"/>
  <c r="O42" i="3"/>
  <c r="C9" i="2" s="1"/>
  <c r="O841" i="3"/>
  <c r="O371" i="3"/>
  <c r="O653" i="3"/>
  <c r="O832" i="3"/>
  <c r="C27" i="2" s="1"/>
  <c r="O856" i="3"/>
  <c r="O167" i="3"/>
  <c r="C11" i="2" s="1"/>
  <c r="O648" i="3"/>
  <c r="C19" i="2" s="1"/>
  <c r="O28" i="3"/>
  <c r="C7" i="2" s="1"/>
  <c r="O731" i="3"/>
  <c r="O393" i="3"/>
  <c r="O6" i="3"/>
  <c r="O878" i="3"/>
  <c r="C30" i="2" s="1"/>
  <c r="O619" i="3"/>
  <c r="C21" i="2"/>
  <c r="S393" i="3"/>
  <c r="S731" i="3"/>
  <c r="S909" i="3"/>
  <c r="S34" i="3"/>
  <c r="S878" i="3"/>
  <c r="C24" i="2"/>
  <c r="Q726" i="3"/>
  <c r="Q6" i="3"/>
  <c r="S689" i="3"/>
  <c r="C28" i="2"/>
  <c r="S557" i="3"/>
  <c r="C26" i="2"/>
  <c r="Q167" i="3"/>
  <c r="Q42" i="3"/>
  <c r="Q689" i="3"/>
  <c r="Q393" i="3"/>
  <c r="S762" i="3"/>
  <c r="Q34" i="3"/>
  <c r="C25" i="2"/>
  <c r="Q878" i="3"/>
  <c r="S217" i="3"/>
  <c r="C6" i="2"/>
  <c r="S167" i="3"/>
  <c r="Q371" i="3"/>
  <c r="S856" i="3"/>
  <c r="S619" i="3"/>
  <c r="C18" i="2"/>
  <c r="S6" i="3"/>
  <c r="S42" i="3"/>
  <c r="Q217" i="3"/>
  <c r="C12" i="2"/>
  <c r="Q619" i="3"/>
  <c r="Q696" i="3"/>
  <c r="C16" i="2"/>
  <c r="C23" i="2"/>
  <c r="Q841" i="3"/>
  <c r="C13" i="2"/>
  <c r="Q557" i="3"/>
  <c r="S595" i="3"/>
  <c r="Q762" i="3"/>
  <c r="C31" i="2"/>
  <c r="A4" i="2" a="1"/>
  <c r="A4" i="2" s="1"/>
  <c r="A55" i="2" s="1"/>
  <c r="A52" i="2" s="1"/>
  <c r="S371" i="3"/>
  <c r="Q595" i="3"/>
  <c r="C22" i="2"/>
  <c r="S653" i="3"/>
  <c r="Q653" i="3"/>
  <c r="C10" i="2"/>
  <c r="C14" i="2"/>
  <c r="S832" i="3"/>
  <c r="C20" i="2"/>
  <c r="C29" i="2"/>
  <c r="C52" i="2" l="1"/>
  <c r="S5" i="3"/>
  <c r="C55" i="2"/>
  <c r="B55" i="2"/>
  <c r="O5" i="3"/>
  <c r="Q5" i="3"/>
  <c r="C54" i="2" l="1"/>
  <c r="C53" i="2" s="1"/>
  <c r="C56" i="2" s="1"/>
</calcChain>
</file>

<file path=xl/comments1.xml><?xml version="1.0" encoding="utf-8"?>
<comments xmlns="http://schemas.openxmlformats.org/spreadsheetml/2006/main">
  <authors>
    <author>PC</author>
  </authors>
  <commentList>
    <comment ref="E92" authorId="0" shapeId="0">
      <text>
        <r>
          <rPr>
            <b/>
            <sz val="8"/>
            <color indexed="81"/>
            <rFont val="Tahoma"/>
            <charset val="238"/>
          </rPr>
          <t>PC: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E92" authorId="0" shapeId="0">
      <text>
        <r>
          <rPr>
            <b/>
            <sz val="8"/>
            <color indexed="81"/>
            <rFont val="Tahoma"/>
            <charset val="238"/>
          </rPr>
          <t>PC: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<sst xmlns="http://schemas.openxmlformats.org/spreadsheetml/2006/main" count="8042" uniqueCount="2351">
  <si>
    <t>%</t>
  </si>
  <si>
    <t>1</t>
  </si>
  <si>
    <t>2</t>
  </si>
  <si>
    <t>3</t>
  </si>
  <si>
    <t>9</t>
  </si>
  <si>
    <t>=</t>
  </si>
  <si>
    <t>B</t>
  </si>
  <si>
    <t>H</t>
  </si>
  <si>
    <t>m</t>
  </si>
  <si>
    <t>t</t>
  </si>
  <si>
    <t>12</t>
  </si>
  <si>
    <t>60</t>
  </si>
  <si>
    <t>MJ</t>
  </si>
  <si>
    <t>MP</t>
  </si>
  <si>
    <t>S1</t>
  </si>
  <si>
    <t>SP</t>
  </si>
  <si>
    <t>WC</t>
  </si>
  <si>
    <t>kg</t>
  </si>
  <si>
    <t>m2</t>
  </si>
  <si>
    <t>m3</t>
  </si>
  <si>
    <t>1+2</t>
  </si>
  <si>
    <t>3+1</t>
  </si>
  <si>
    <t>6+6</t>
  </si>
  <si>
    <t>CZK</t>
  </si>
  <si>
    <t>DPH</t>
  </si>
  <si>
    <t>I12</t>
  </si>
  <si>
    <t>I14</t>
  </si>
  <si>
    <t>I18</t>
  </si>
  <si>
    <t>I22</t>
  </si>
  <si>
    <t>I24</t>
  </si>
  <si>
    <t>I28</t>
  </si>
  <si>
    <t>Kód</t>
  </si>
  <si>
    <t>SDK</t>
  </si>
  <si>
    <t>Typ</t>
  </si>
  <si>
    <t>U18</t>
  </si>
  <si>
    <t>kus</t>
  </si>
  <si>
    <t>1,pp</t>
  </si>
  <si>
    <t>1.np</t>
  </si>
  <si>
    <t>1.pp</t>
  </si>
  <si>
    <t>2.np</t>
  </si>
  <si>
    <t>2.pp</t>
  </si>
  <si>
    <t>3,00</t>
  </si>
  <si>
    <t>3.np</t>
  </si>
  <si>
    <t>6,00</t>
  </si>
  <si>
    <t>9,65</t>
  </si>
  <si>
    <t>Cena</t>
  </si>
  <si>
    <t>Fáze</t>
  </si>
  <si>
    <t>I160</t>
  </si>
  <si>
    <t>I180</t>
  </si>
  <si>
    <t>I200</t>
  </si>
  <si>
    <t>-0,80</t>
  </si>
  <si>
    <t>0,075</t>
  </si>
  <si>
    <t>0,405</t>
  </si>
  <si>
    <t>0.10a</t>
  </si>
  <si>
    <t>12,56</t>
  </si>
  <si>
    <t>3*2*2</t>
  </si>
  <si>
    <t>3+2+1</t>
  </si>
  <si>
    <t>37,12</t>
  </si>
  <si>
    <t>38,90</t>
  </si>
  <si>
    <t>45,08</t>
  </si>
  <si>
    <t>93,84</t>
  </si>
  <si>
    <t>Firmy</t>
  </si>
  <si>
    <t>HEB32</t>
  </si>
  <si>
    <t>Popis</t>
  </si>
  <si>
    <t>Verze</t>
  </si>
  <si>
    <t>Suť</t>
  </si>
  <si>
    <t>0,65*3</t>
  </si>
  <si>
    <t>1,35*5</t>
  </si>
  <si>
    <t>123,51</t>
  </si>
  <si>
    <t>143,11</t>
  </si>
  <si>
    <t>2,30*2</t>
  </si>
  <si>
    <t>2,40*2</t>
  </si>
  <si>
    <t>2,48*2</t>
  </si>
  <si>
    <t>295,78</t>
  </si>
  <si>
    <t>58,628</t>
  </si>
  <si>
    <t>balkon</t>
  </si>
  <si>
    <t>m.1.01</t>
  </si>
  <si>
    <t>m.1.02</t>
  </si>
  <si>
    <t>m.1.03</t>
  </si>
  <si>
    <t>m.1.04</t>
  </si>
  <si>
    <t>m.1.05</t>
  </si>
  <si>
    <t>m.1.08</t>
  </si>
  <si>
    <t>m.1.09</t>
  </si>
  <si>
    <t>m.1.10</t>
  </si>
  <si>
    <t>omítky</t>
  </si>
  <si>
    <t>otvory</t>
  </si>
  <si>
    <t>soubor</t>
  </si>
  <si>
    <t>(6+7)*2</t>
  </si>
  <si>
    <t>-(0,60)</t>
  </si>
  <si>
    <t>-(0,70)</t>
  </si>
  <si>
    <t>-257,02</t>
  </si>
  <si>
    <t>-68,282</t>
  </si>
  <si>
    <t>2*(4+1)</t>
  </si>
  <si>
    <t>4*2+7*2</t>
  </si>
  <si>
    <t>4,965*2</t>
  </si>
  <si>
    <t>45,08*2</t>
  </si>
  <si>
    <t>WC inv.</t>
  </si>
  <si>
    <t>Zakázka</t>
  </si>
  <si>
    <t>Ztratné</t>
  </si>
  <si>
    <t>m.-0,02</t>
  </si>
  <si>
    <t>m.-0,04</t>
  </si>
  <si>
    <t>m.0.01a</t>
  </si>
  <si>
    <t>m.0.10a</t>
  </si>
  <si>
    <t>obklady</t>
  </si>
  <si>
    <t>podesta</t>
  </si>
  <si>
    <t>Poř.</t>
  </si>
  <si>
    <t>-48,38*2</t>
  </si>
  <si>
    <t>11163150</t>
  </si>
  <si>
    <t>13010726</t>
  </si>
  <si>
    <t>28376383</t>
  </si>
  <si>
    <t>28411007</t>
  </si>
  <si>
    <t>28412255</t>
  </si>
  <si>
    <t>59761010</t>
  </si>
  <si>
    <t>59761137</t>
  </si>
  <si>
    <t>62833161</t>
  </si>
  <si>
    <t>63153784</t>
  </si>
  <si>
    <t>9,65*130</t>
  </si>
  <si>
    <t>Hmotnost</t>
  </si>
  <si>
    <t>Zakázka:</t>
  </si>
  <si>
    <t>na atice</t>
  </si>
  <si>
    <t>nad 1.np</t>
  </si>
  <si>
    <t>nad 1.pp</t>
  </si>
  <si>
    <t>podhledy</t>
  </si>
  <si>
    <t>-(0,70*2)</t>
  </si>
  <si>
    <t>0,60*0,60</t>
  </si>
  <si>
    <t>0,70*0,67</t>
  </si>
  <si>
    <t>0,70*1,97</t>
  </si>
  <si>
    <t>0,80*1,97</t>
  </si>
  <si>
    <t>1,55*2,90</t>
  </si>
  <si>
    <t>1,60*1,97</t>
  </si>
  <si>
    <t>1,75*2,10</t>
  </si>
  <si>
    <t>1,76*0,05</t>
  </si>
  <si>
    <t>1,80*2,10</t>
  </si>
  <si>
    <t>1,90*0,60</t>
  </si>
  <si>
    <t>1.pp-1.np</t>
  </si>
  <si>
    <t>132201401</t>
  </si>
  <si>
    <t>139711101</t>
  </si>
  <si>
    <t>161101601</t>
  </si>
  <si>
    <t>162201211</t>
  </si>
  <si>
    <t>162701105</t>
  </si>
  <si>
    <t>171201201</t>
  </si>
  <si>
    <t>171201211</t>
  </si>
  <si>
    <t>181102302</t>
  </si>
  <si>
    <t>2,00*0,60</t>
  </si>
  <si>
    <t>2,20*2,50</t>
  </si>
  <si>
    <t>2,35*1,50</t>
  </si>
  <si>
    <t>2,75*2,45</t>
  </si>
  <si>
    <t>2,75*2,90</t>
  </si>
  <si>
    <t>279232511</t>
  </si>
  <si>
    <t>3,00*0,30</t>
  </si>
  <si>
    <t>3,45*2,48</t>
  </si>
  <si>
    <t>310238211</t>
  </si>
  <si>
    <t>310239211</t>
  </si>
  <si>
    <t>311238133</t>
  </si>
  <si>
    <t>317234410</t>
  </si>
  <si>
    <t>317944321</t>
  </si>
  <si>
    <t>317944323</t>
  </si>
  <si>
    <t>340239212</t>
  </si>
  <si>
    <t>342272423</t>
  </si>
  <si>
    <t>346244381</t>
  </si>
  <si>
    <t>4,72*2,14</t>
  </si>
  <si>
    <t>411322424</t>
  </si>
  <si>
    <t>411354219</t>
  </si>
  <si>
    <t>411354271</t>
  </si>
  <si>
    <t>411361821</t>
  </si>
  <si>
    <t>413232221</t>
  </si>
  <si>
    <t>413941123</t>
  </si>
  <si>
    <t>413941125</t>
  </si>
  <si>
    <t>434312141</t>
  </si>
  <si>
    <t>434351141</t>
  </si>
  <si>
    <t>434351142</t>
  </si>
  <si>
    <t>6,48*0,40</t>
  </si>
  <si>
    <t>611325421</t>
  </si>
  <si>
    <t>612322141</t>
  </si>
  <si>
    <t>612322191</t>
  </si>
  <si>
    <t>615142012</t>
  </si>
  <si>
    <t>631311114</t>
  </si>
  <si>
    <t>631311133</t>
  </si>
  <si>
    <t>631319013</t>
  </si>
  <si>
    <t>631319171</t>
  </si>
  <si>
    <t>631362021</t>
  </si>
  <si>
    <t>632451024</t>
  </si>
  <si>
    <t>632481213</t>
  </si>
  <si>
    <t>635211121</t>
  </si>
  <si>
    <t>711111002</t>
  </si>
  <si>
    <t>711141559</t>
  </si>
  <si>
    <t>711493111</t>
  </si>
  <si>
    <t>711493121</t>
  </si>
  <si>
    <t>713121111</t>
  </si>
  <si>
    <t>725291511</t>
  </si>
  <si>
    <t>725291521</t>
  </si>
  <si>
    <t>725291531</t>
  </si>
  <si>
    <t>725291711</t>
  </si>
  <si>
    <t>725291722</t>
  </si>
  <si>
    <t>763111811</t>
  </si>
  <si>
    <t>763131581</t>
  </si>
  <si>
    <t>763132111</t>
  </si>
  <si>
    <t>763164557</t>
  </si>
  <si>
    <t>763431803</t>
  </si>
  <si>
    <t>766691914</t>
  </si>
  <si>
    <t>771474114</t>
  </si>
  <si>
    <t>771574113</t>
  </si>
  <si>
    <t>771591111</t>
  </si>
  <si>
    <t>771990111</t>
  </si>
  <si>
    <t>775591911</t>
  </si>
  <si>
    <t>775591919</t>
  </si>
  <si>
    <t>775591929</t>
  </si>
  <si>
    <t>776221111</t>
  </si>
  <si>
    <t>776421111</t>
  </si>
  <si>
    <t>781474115</t>
  </si>
  <si>
    <t>781495111</t>
  </si>
  <si>
    <t>784211107</t>
  </si>
  <si>
    <t>784211131</t>
  </si>
  <si>
    <t>9,48*1,65</t>
  </si>
  <si>
    <t>949101111</t>
  </si>
  <si>
    <t>949101112</t>
  </si>
  <si>
    <t>952901111</t>
  </si>
  <si>
    <t>962031133</t>
  </si>
  <si>
    <t>962032231</t>
  </si>
  <si>
    <t>962084131</t>
  </si>
  <si>
    <t>963012520</t>
  </si>
  <si>
    <t>967031132</t>
  </si>
  <si>
    <t>968062376</t>
  </si>
  <si>
    <t>968062456</t>
  </si>
  <si>
    <t>968072455</t>
  </si>
  <si>
    <t>968072456</t>
  </si>
  <si>
    <t>968072641</t>
  </si>
  <si>
    <t>971033531</t>
  </si>
  <si>
    <t>971033581</t>
  </si>
  <si>
    <t>971033651</t>
  </si>
  <si>
    <t>971033681</t>
  </si>
  <si>
    <t>972055491</t>
  </si>
  <si>
    <t>973031151</t>
  </si>
  <si>
    <t>973031325</t>
  </si>
  <si>
    <t>973031812</t>
  </si>
  <si>
    <t>973031813</t>
  </si>
  <si>
    <t>973031824</t>
  </si>
  <si>
    <t>974031164</t>
  </si>
  <si>
    <t>974031664</t>
  </si>
  <si>
    <t>978011121</t>
  </si>
  <si>
    <t>997006512</t>
  </si>
  <si>
    <t>997006519</t>
  </si>
  <si>
    <t>997013114</t>
  </si>
  <si>
    <t>997013831</t>
  </si>
  <si>
    <t>998017003</t>
  </si>
  <si>
    <t>998711203</t>
  </si>
  <si>
    <t>998713203</t>
  </si>
  <si>
    <t>998725203</t>
  </si>
  <si>
    <t>998763403</t>
  </si>
  <si>
    <t>998764203</t>
  </si>
  <si>
    <t>998766203</t>
  </si>
  <si>
    <t>998767203</t>
  </si>
  <si>
    <t>998771203</t>
  </si>
  <si>
    <t>998772203</t>
  </si>
  <si>
    <t>998775203</t>
  </si>
  <si>
    <t>998776203</t>
  </si>
  <si>
    <t>998781203</t>
  </si>
  <si>
    <t>Typ Firmy</t>
  </si>
  <si>
    <t>m.1.06+07</t>
  </si>
  <si>
    <t>porobeton</t>
  </si>
  <si>
    <t>pro strop</t>
  </si>
  <si>
    <t>-0,70*1,97</t>
  </si>
  <si>
    <t>-0,70*2,10</t>
  </si>
  <si>
    <t>-0,90*1,97</t>
  </si>
  <si>
    <t>-1,60*2,10</t>
  </si>
  <si>
    <t>0,434*0,05</t>
  </si>
  <si>
    <t>3,385*2,20</t>
  </si>
  <si>
    <t>37,12*0,07</t>
  </si>
  <si>
    <t>37,12*0,23</t>
  </si>
  <si>
    <t>4,325+0,12</t>
  </si>
  <si>
    <t>45,08*0,07</t>
  </si>
  <si>
    <t>45,08*0,12</t>
  </si>
  <si>
    <t>45,08*0,15</t>
  </si>
  <si>
    <t>45,08*1,25</t>
  </si>
  <si>
    <t>45,08*1,30</t>
  </si>
  <si>
    <t>6,625+4,83</t>
  </si>
  <si>
    <t>7662: Okna</t>
  </si>
  <si>
    <t>784: Malby</t>
  </si>
  <si>
    <t>9,48*1,804</t>
  </si>
  <si>
    <t>Jedn. cena</t>
  </si>
  <si>
    <t>1,175+2,103</t>
  </si>
  <si>
    <t>1,20*0,15*2</t>
  </si>
  <si>
    <t>1,30*0,15*2</t>
  </si>
  <si>
    <t>1,35*0,15*2</t>
  </si>
  <si>
    <t>1,70*0,15*2</t>
  </si>
  <si>
    <t>1,75*2,10*4</t>
  </si>
  <si>
    <t>1,90*2,90*2</t>
  </si>
  <si>
    <t>1.pp a 1.np</t>
  </si>
  <si>
    <t>17,88+12,56</t>
  </si>
  <si>
    <t>2,10*0,55*2</t>
  </si>
  <si>
    <t>2,10*0,85*2</t>
  </si>
  <si>
    <t>2,20*0,20*2</t>
  </si>
  <si>
    <t>2,40*0,20*2</t>
  </si>
  <si>
    <t>2,50*0,20*2</t>
  </si>
  <si>
    <t>2,50*0,56*2</t>
  </si>
  <si>
    <t>2,70*0,35*2</t>
  </si>
  <si>
    <t>2,70*0,45*2</t>
  </si>
  <si>
    <t>2.np - sály</t>
  </si>
  <si>
    <t>230,31*0,15</t>
  </si>
  <si>
    <t>3,10*0,20*2</t>
  </si>
  <si>
    <t>3,45*2,48*2</t>
  </si>
  <si>
    <t>4,72*2,14*2</t>
  </si>
  <si>
    <t>416,88*0,05</t>
  </si>
  <si>
    <t>56,616*1,60</t>
  </si>
  <si>
    <t>63,95+22,38</t>
  </si>
  <si>
    <t>9,65*0,30*2</t>
  </si>
  <si>
    <t>Klasifikace</t>
  </si>
  <si>
    <t>Zpracovatel</t>
  </si>
  <si>
    <t>dle bourání</t>
  </si>
  <si>
    <t>m.1.05-1.10</t>
  </si>
  <si>
    <t>m.1.06+1.07</t>
  </si>
  <si>
    <t>Výměra</t>
  </si>
  <si>
    <t>-0,70*1,97*2</t>
  </si>
  <si>
    <t>-0,70*2+0,40</t>
  </si>
  <si>
    <t>-0,70*2,10*2</t>
  </si>
  <si>
    <t>-1,60*2,10*2</t>
  </si>
  <si>
    <t>002: Základy</t>
  </si>
  <si>
    <t>096: Bourání</t>
  </si>
  <si>
    <t>3,335*0,20*2</t>
  </si>
  <si>
    <t>3785,60*0,05</t>
  </si>
  <si>
    <t>52,791+4,462</t>
  </si>
  <si>
    <t>781: Obklady</t>
  </si>
  <si>
    <t>Jedn. hmotn.</t>
  </si>
  <si>
    <t>m.2.14, 2.15</t>
  </si>
  <si>
    <t>(2,00+2,30)*2</t>
  </si>
  <si>
    <t>(2,70+4,90)*2</t>
  </si>
  <si>
    <t>1,10*0,15*2*2</t>
  </si>
  <si>
    <t>2,10*0,45*2*2</t>
  </si>
  <si>
    <t>2.np - podium</t>
  </si>
  <si>
    <t>218,53+39,985</t>
  </si>
  <si>
    <t>3.np - balkon</t>
  </si>
  <si>
    <t>45,08*0,00035</t>
  </si>
  <si>
    <t>7,84*160/1000</t>
  </si>
  <si>
    <t>m.1.01-m.1.04</t>
  </si>
  <si>
    <t>na stávajícím</t>
  </si>
  <si>
    <t>pod 1,05-1,09</t>
  </si>
  <si>
    <t>pod 1,05-1,10</t>
  </si>
  <si>
    <t>sály a podium</t>
  </si>
  <si>
    <t>WC muži</t>
  </si>
  <si>
    <t>WC ženy</t>
  </si>
  <si>
    <t>nad všz</t>
  </si>
  <si>
    <t>střecha</t>
  </si>
  <si>
    <t>(10,52+3,60)*2</t>
  </si>
  <si>
    <t>(4,325+0,12)*2</t>
  </si>
  <si>
    <t>(6,375+5,54)*2</t>
  </si>
  <si>
    <t>-(0,70*2+1,60)</t>
  </si>
  <si>
    <t>-(2,35+0,90*2)</t>
  </si>
  <si>
    <t>0,60*0,60*2,90</t>
  </si>
  <si>
    <t>0,80*0,67*0,70</t>
  </si>
  <si>
    <t>0,90*0,75*0,75</t>
  </si>
  <si>
    <t>0,90*2*3*14,70</t>
  </si>
  <si>
    <t>0,90*2,10*0,45</t>
  </si>
  <si>
    <t>1,00*0,65*0,70</t>
  </si>
  <si>
    <t>1,00*2,10*0,85</t>
  </si>
  <si>
    <t>1,10*0,15*0,15</t>
  </si>
  <si>
    <t>1,10*0,70*0,15</t>
  </si>
  <si>
    <t>1,10*0,75*0,15</t>
  </si>
  <si>
    <t>1,20*0,55*0,15</t>
  </si>
  <si>
    <t>1,20*2,10*0,55</t>
  </si>
  <si>
    <t>1,30*0,70*0,15</t>
  </si>
  <si>
    <t>1,35*0,70*0,90</t>
  </si>
  <si>
    <t>1,40*0,40*0,45</t>
  </si>
  <si>
    <t>1,50*0,65*0,45</t>
  </si>
  <si>
    <t>1,65*0,90*0,15</t>
  </si>
  <si>
    <t>1,65*0,90*0,75</t>
  </si>
  <si>
    <t>1,70*0,45*0,15</t>
  </si>
  <si>
    <t>1.pp - m.0.10a</t>
  </si>
  <si>
    <t>2,10*1,10*0,75</t>
  </si>
  <si>
    <t>2,20*0,30*0,15</t>
  </si>
  <si>
    <t>2,20*2,50*0,56</t>
  </si>
  <si>
    <t>2,35*0,90*0,45</t>
  </si>
  <si>
    <t>2,35*2,70*0,45</t>
  </si>
  <si>
    <t>2,40*0,30*0,15</t>
  </si>
  <si>
    <t>2,40*0,75*0,15</t>
  </si>
  <si>
    <t>2,40*2*27/1000</t>
  </si>
  <si>
    <t>2,50*0,60*0,20</t>
  </si>
  <si>
    <t>2,70*0,60*0,45</t>
  </si>
  <si>
    <t>2,75*0,45*0,20</t>
  </si>
  <si>
    <t>2,75*2,85*0,07</t>
  </si>
  <si>
    <t>2,75*2,85*0,23</t>
  </si>
  <si>
    <t>3,10*0,45*0,20</t>
  </si>
  <si>
    <t>4,72*2,14*0,07</t>
  </si>
  <si>
    <t>4,72*2,14*0,08</t>
  </si>
  <si>
    <t>9,65*0,40*0,30</t>
  </si>
  <si>
    <t>9,65*0,40*0,40</t>
  </si>
  <si>
    <t>m.1.01- m.1.03</t>
  </si>
  <si>
    <t>m.1.08- m.1.10</t>
  </si>
  <si>
    <t>na novém zdivu</t>
  </si>
  <si>
    <t>1,035*2,10*0,45</t>
  </si>
  <si>
    <t>2,35*2,10*0,545</t>
  </si>
  <si>
    <t>296,057+490,354</t>
  </si>
  <si>
    <t>3,035*2,70*0,35</t>
  </si>
  <si>
    <t>3,335*3*27/1000</t>
  </si>
  <si>
    <t>6,375*0,70*1,00</t>
  </si>
  <si>
    <t>6,375*3,25*0,60</t>
  </si>
  <si>
    <t>740: Silnoproud</t>
  </si>
  <si>
    <t>Význam (funkce)</t>
  </si>
  <si>
    <t>m.-0.02 a -0.04</t>
  </si>
  <si>
    <t>Komentář</t>
  </si>
  <si>
    <t>(1,50+0,65)*2,90</t>
  </si>
  <si>
    <t>001: Zemní práce</t>
  </si>
  <si>
    <t>1,35*0,85*0,15*2</t>
  </si>
  <si>
    <t>2,30+1,10*2+2,70</t>
  </si>
  <si>
    <t>6,375*2,548*3,25</t>
  </si>
  <si>
    <t>Celkem (bez DPH)</t>
  </si>
  <si>
    <t>balkon a podesta</t>
  </si>
  <si>
    <t>(1,90+2,254)*2,20</t>
  </si>
  <si>
    <t>(3,50+1,549)*2,20</t>
  </si>
  <si>
    <t>1,10*5*11,50/1000</t>
  </si>
  <si>
    <t>1,35*5*11,50/1000</t>
  </si>
  <si>
    <t>1,65*6*14,70/1000</t>
  </si>
  <si>
    <t>1,70*3*18,50/1000</t>
  </si>
  <si>
    <t>1,90*(4,325+0,12)</t>
  </si>
  <si>
    <t>17,88+12,56+45,08</t>
  </si>
  <si>
    <t>17,88+63,95+22,38</t>
  </si>
  <si>
    <t>2,40*5*22,50/1000</t>
  </si>
  <si>
    <t>4,72+4,70+6,375*2</t>
  </si>
  <si>
    <t>63,95+22,38+88,06</t>
  </si>
  <si>
    <t>Jedn. suť</t>
  </si>
  <si>
    <t>Uživatelé</t>
  </si>
  <si>
    <t>(2,00+2,30)*2*0,15</t>
  </si>
  <si>
    <t>(2,85*2+2,50*2)*37</t>
  </si>
  <si>
    <t>(4,325+0,12)*(4+1)</t>
  </si>
  <si>
    <t>1,10*(0,15+0,15*2)</t>
  </si>
  <si>
    <t>1,10*(0,70+0,15*2)</t>
  </si>
  <si>
    <t>1,20*(0,55+0,15*2)</t>
  </si>
  <si>
    <t>1,30*(0,70+0,15*2)</t>
  </si>
  <si>
    <t>1,35*(0,85+0,15*2)</t>
  </si>
  <si>
    <t>1,65*(0,90+0,15*2)</t>
  </si>
  <si>
    <t>1,70*(0,45+0,15*2)</t>
  </si>
  <si>
    <t>2,20*(0,30+0,20*2)</t>
  </si>
  <si>
    <t>2,40*(0,45+0,20*2)</t>
  </si>
  <si>
    <t>2,50*(0,45+0,20*2)</t>
  </si>
  <si>
    <t>3,10*(0,45+0,20*2)</t>
  </si>
  <si>
    <t>(1,175+0,15+3,90)*2</t>
  </si>
  <si>
    <t>(1,90+2,244)*2*0,15</t>
  </si>
  <si>
    <t>(2,00+0,55+3,535)*2</t>
  </si>
  <si>
    <t>(2,30+3,535)*2*0,15</t>
  </si>
  <si>
    <t>(2,75+10,53+2,45)*2</t>
  </si>
  <si>
    <t>(3,385+2,30*2)*2,20</t>
  </si>
  <si>
    <t>(3,50+3,143)*2*0,15</t>
  </si>
  <si>
    <t>(6,375+5,54)*2*2,40</t>
  </si>
  <si>
    <t>006: Úpravy povrchu</t>
  </si>
  <si>
    <t>123,51+268,92+93,84</t>
  </si>
  <si>
    <t>15,80*(9,10+7,80)/2</t>
  </si>
  <si>
    <t>3,335*(0,35+0,20*2)</t>
  </si>
  <si>
    <t>3,50*7*32/1000*1,05</t>
  </si>
  <si>
    <t>5,54*7*37/1000*1,05</t>
  </si>
  <si>
    <t>56,35*(0,06/2+0,06)</t>
  </si>
  <si>
    <t>##T2##PRO_ITEM_catID</t>
  </si>
  <si>
    <t>(1,175+3,90)*4,325*2</t>
  </si>
  <si>
    <t>1,10*5+2,40*5+1,65*6</t>
  </si>
  <si>
    <t>3,835*4*37/1000*1,05</t>
  </si>
  <si>
    <t>37,12*1,20*7,90/1000</t>
  </si>
  <si>
    <t>45,08*1,20*7,90/1000</t>
  </si>
  <si>
    <t>713: Izolace tepelné</t>
  </si>
  <si>
    <t>(0,35+0,70+0,15)*2,90</t>
  </si>
  <si>
    <t>(4,72+4,70+2,25+2,07)</t>
  </si>
  <si>
    <t>(6,60*2+0,90*2)*22,50</t>
  </si>
  <si>
    <t>(7,75+7,55+7,35)*49*2</t>
  </si>
  <si>
    <t>0,925+0,05+0,925+1,55</t>
  </si>
  <si>
    <t>2,35*(0,90+1,50)*0,45</t>
  </si>
  <si>
    <t>772: Podlahy z kamene</t>
  </si>
  <si>
    <t>775: Podlahy skládané</t>
  </si>
  <si>
    <t>7661: Dveře</t>
  </si>
  <si>
    <t>##T2##PRO_ITEM_iteCode</t>
  </si>
  <si>
    <t>##T2##PRO_ITEM_szvCode</t>
  </si>
  <si>
    <t>##T2##PRO_ITEM_tevCode</t>
  </si>
  <si>
    <t>(6,625+4,83-0,70)*0,95</t>
  </si>
  <si>
    <t>003: Svislé konstrukce</t>
  </si>
  <si>
    <t>2,55*6*21,90/1000*1,05</t>
  </si>
  <si>
    <t>2,75*(0,642+2,20+0,83)</t>
  </si>
  <si>
    <t>776: Podlahy povlakové</t>
  </si>
  <si>
    <t>##T2##N_Catalog_catGUID</t>
  </si>
  <si>
    <t>(0,35+0,70+0,15)*2,90*2</t>
  </si>
  <si>
    <t>(1,10+2,40+1,65)*0,15*2</t>
  </si>
  <si>
    <t>(2,43+2,10+1,50+0,50)*2</t>
  </si>
  <si>
    <t>(3,50+3,185+1,685)*2,20</t>
  </si>
  <si>
    <t>(4,965+4,965-0,70)*0,95</t>
  </si>
  <si>
    <t>2,75*(2,85+0,583+0,716)</t>
  </si>
  <si>
    <t>1.np - pilíř</t>
  </si>
  <si>
    <t>(1,175+0,15+3,90)*2*0,15</t>
  </si>
  <si>
    <t>(10,52+2,30+3,60)*2*2,90</t>
  </si>
  <si>
    <t>(2,10+3,57+2,98+1,335)*2</t>
  </si>
  <si>
    <t>(2,555+0,15+2,10+2,41)*2</t>
  </si>
  <si>
    <t>(3,38+1,025)*(2,10+1,85)</t>
  </si>
  <si>
    <t>(6,625+4,83-0,70)*0,95*2</t>
  </si>
  <si>
    <t>-(0,70+1,60+1,55)+0,55*2</t>
  </si>
  <si>
    <t>2,75*2,85*1,20*7,90/1000</t>
  </si>
  <si>
    <t>4,72*2,14*1,20*7,90/1000</t>
  </si>
  <si>
    <t>6,22+1,18+4,04+4,97+8,20</t>
  </si>
  <si>
    <t>(1,10+2,40)*(0,75+0,15*2)</t>
  </si>
  <si>
    <t>(1,175+3,90)*(4,325+0,12)</t>
  </si>
  <si>
    <t>(18,19+3,60+12,70)*2*3,60</t>
  </si>
  <si>
    <t>(4,965+4,965-0,70)*0,95*2</t>
  </si>
  <si>
    <t>004: Vodorovné konstrukce</t>
  </si>
  <si>
    <t>763: Konstrukce montované</t>
  </si>
  <si>
    <t>Číslo zakázky</t>
  </si>
  <si>
    <t>včetně křídel</t>
  </si>
  <si>
    <t>(10,53+0,50*2+1,65+0,30)*2</t>
  </si>
  <si>
    <t>(4,70+4,72+2,25+2,07)*2,40</t>
  </si>
  <si>
    <t>(6,22+1,18+4,04+4,97+8,20)</t>
  </si>
  <si>
    <t>1,40*0,40*(1,05+6,40-0,45)</t>
  </si>
  <si>
    <t>Podlahy penetrace podkladu</t>
  </si>
  <si>
    <t>-(0,90+0,70+2,75+1,80+0,90)</t>
  </si>
  <si>
    <t>25,19+54,65+21,23+38,90+4,60</t>
  </si>
  <si>
    <t>(2,10+0,15+2,555+2,41)*2*2,40</t>
  </si>
  <si>
    <t>(3,20+1,65+0,55+3,55)*2*4,325</t>
  </si>
  <si>
    <t>4,60+6,22+1,18+4,04+4,97+8,20</t>
  </si>
  <si>
    <t>Výměra bez ztr.</t>
  </si>
  <si>
    <t>(0,642+2,20+0,83+2,85+0,716)*2</t>
  </si>
  <si>
    <t>(3,07+0,96*2+1,30+9,80+1,30)*2</t>
  </si>
  <si>
    <t>(6,625+0,62+4,83+5,172)*2*2,91</t>
  </si>
  <si>
    <t>(1,20+0,15+3,01+1,40+5,49)*3,00</t>
  </si>
  <si>
    <t>(11,35+1,05+8,31)*2*(3,60-1,10)</t>
  </si>
  <si>
    <t>(4,60+6,22+1,18+4,04+4,97+8,20)</t>
  </si>
  <si>
    <t>(6,22+1,18+4,04+4,97+8,20)*1,25</t>
  </si>
  <si>
    <t>009: Ostatní konstrukce a práce</t>
  </si>
  <si>
    <t>(4,60+6,22+1,18+4,04+4,97+8,20)*2</t>
  </si>
  <si>
    <t>-((0,70+1,40+0,70)*2,10-4,00)*3*2</t>
  </si>
  <si>
    <t>1.np - šatní pult</t>
  </si>
  <si>
    <t>2.np - šatní pult</t>
  </si>
  <si>
    <t>Kari síť 100x100x8</t>
  </si>
  <si>
    <t>(4,60+6,22+1,18+4,04+4,97+8,20)*0,07</t>
  </si>
  <si>
    <t>(4,60+6,22+1,18+4,04+4,97+8,20)*0,12</t>
  </si>
  <si>
    <t>Celkem (včetně DPH)</t>
  </si>
  <si>
    <t>(2,80+1,85+2,70+0,15+10,53+2,45)*2*2,90</t>
  </si>
  <si>
    <t>0034: Stěny a příčky</t>
  </si>
  <si>
    <t>099: Přesun hmot HSV</t>
  </si>
  <si>
    <t>(1,20*4+1,10*5+1,30*5+1,10*2)*11,50/1000</t>
  </si>
  <si>
    <t>(2,50*4+2,75*4+2,20*2+3,10*4)*22,50/1000</t>
  </si>
  <si>
    <t>-(0,90+1,20*2+1,20)+0,75*2+0,80*2+1,00*2</t>
  </si>
  <si>
    <t>771: Podlahy z dlaždic</t>
  </si>
  <si>
    <t>900: Jevištní technika</t>
  </si>
  <si>
    <t>(4,08+1,60+1,013+1,98+1,47+5,58)*(2,30+0,10)</t>
  </si>
  <si>
    <t>Vyzdívka mezi nosníky z cihel pálených na MC</t>
  </si>
  <si>
    <t>(6,22+1,18+4,04+4,97+8,20)*1,25*(0,06/2+0,06)</t>
  </si>
  <si>
    <t>(4,60+6,22+1,18+4,04+4,97+8,20)*7,90*1,20/1000</t>
  </si>
  <si>
    <t>25,19+54,65+21,23+4,60+6,22+1,18+4,04+4,97+8,20</t>
  </si>
  <si>
    <t>725: Zařizovací předměty</t>
  </si>
  <si>
    <t>764: Konstrukce klempířské</t>
  </si>
  <si>
    <t>766: Konstrukce truhlářské</t>
  </si>
  <si>
    <t>767: Konstrukce zámečnické</t>
  </si>
  <si>
    <t>(0,45+3,10*3+0,65*2+2,16+0,59*2+0,60*7+1,80*2)*2*3,60</t>
  </si>
  <si>
    <t>25,19+54,65+21,23+38,90+4,60+6,22+1,18+4,04+4,97+8,20</t>
  </si>
  <si>
    <t>Separační vrstva z PE fólie</t>
  </si>
  <si>
    <t>Uložení sypaniny na skládky</t>
  </si>
  <si>
    <t>(2,43+0,63+1,50+3,57+2,10+1,50+0,30+0,90+1,335)*2*2,24</t>
  </si>
  <si>
    <t>(25,19+54,65+21,23+4,60+6,22+1,18+4,04+4,97)*1,25*0,429</t>
  </si>
  <si>
    <t>(3,535+2,15+2,45-0,15+0,60+2,80+1,85-1,05-0,15)*4,325*2</t>
  </si>
  <si>
    <t>(3,535+2,15+2,45-0,15+0,60+2,80+1,85-1,05-0,15)*(4,325+0,12)</t>
  </si>
  <si>
    <t>Postupná podezdívka základového zdiva cihlami pálenými na MC</t>
  </si>
  <si>
    <t>(3,60+2,80*2+4,90+1,85+8,17+0,533+1,98+1,081*2+3,50+3,248)*2,90</t>
  </si>
  <si>
    <t>711: Izolace proti vodě a vlhkosti</t>
  </si>
  <si>
    <t>Penetrace podkladu vnitřních obkladů</t>
  </si>
  <si>
    <t>Úprava pláně v zářezech se zhutněním</t>
  </si>
  <si>
    <t>SDK podhled desky 2xH2DF 12,5 bez TI jednovrstvá spodní kce profil CD+UD</t>
  </si>
  <si>
    <t>Vysekání kapes ve zdivu cihelném na MV nebo MVC pl do 0,10 m2 hl do 300 mm</t>
  </si>
  <si>
    <t>0020: Úprava podloží a základové spáry</t>
  </si>
  <si>
    <t>Lepení pásů z PVC standardním lepidlem</t>
  </si>
  <si>
    <t>Výztuž mazanin svařovanými sítěmi Kari</t>
  </si>
  <si>
    <t>Výztuž stropů betonářskou ocelí 10 505</t>
  </si>
  <si>
    <t>Provedení izolace proti zemní vlhkosti vodorovné za studena lakem asfaltovým</t>
  </si>
  <si>
    <t>1,70*3+2,50*4+2,75*4+2,20*2+2,75*4+1,10*5+1,30*5+1,10*2+3,335*3+1,20*4+3,10*4</t>
  </si>
  <si>
    <t>Vysekání kapes ve zdivu cihelném na MV nebo MVC pro zavázání zdí tl do 300 mm</t>
  </si>
  <si>
    <t>Oprava podlah dřevěných - broušení hrubé</t>
  </si>
  <si>
    <t>Oprava podlah dřevěných - celkové lakování</t>
  </si>
  <si>
    <t>Schody z betonu prostého C 16/20 v dlažbách</t>
  </si>
  <si>
    <t>Zřízení bednění stupňů přímočarých schodišť</t>
  </si>
  <si>
    <t>Potažení vnitřních nosníků rabicovým pletivem</t>
  </si>
  <si>
    <t>Hloubená vykopávka pod základy v hornině tř. 3</t>
  </si>
  <si>
    <t>Odstranění bednění stupňů přímočarých schodišť</t>
  </si>
  <si>
    <t>Stropy trámové nebo kazetové ze ŽB tř. C 25/30</t>
  </si>
  <si>
    <t>Vybourání kovových dveřních zárubní pl do 2 m2</t>
  </si>
  <si>
    <t>Zazdívka zhlaví válcovaných nosníků v do 300 mm</t>
  </si>
  <si>
    <t>Vybourání kovových dveřních zárubní pl přes 2 m2</t>
  </si>
  <si>
    <t>Vybourání dřevěných dveřních zárubní pl přes 2 m2</t>
  </si>
  <si>
    <t>Příplatek k ztracenému bednění stropů za lože z MC</t>
  </si>
  <si>
    <t>Bourání příček z cihel pálených na MVC tl do 150 mm</t>
  </si>
  <si>
    <t>Bourání stropů z ŽB desek š přes 300 mm tl přes 140 mm</t>
  </si>
  <si>
    <t>Vykopávky v uzavřených prostorách v hornině tř. 1 až 4</t>
  </si>
  <si>
    <t>Vyrovnávací potěr tl do 50 mm z MC 15 provedený v pásu</t>
  </si>
  <si>
    <t>Přesun hmot s omezením mechanizace pro budovy v do 24 m</t>
  </si>
  <si>
    <t>Příplatek k mazanině tl do 240 mm za přehlazení povrchu</t>
  </si>
  <si>
    <t>Vysekání rýh ve zdivu cihelném hl do 150 mm š do 150 mm</t>
  </si>
  <si>
    <t>Přisekání rovných ostění v cihelném zdivu na MV nebo MVC</t>
  </si>
  <si>
    <t>Vyvěšení nebo zavěšení dřevěných křídel dveří pl do 2 m2</t>
  </si>
  <si>
    <t>Oprava podlah dřevěných - broušení celkové včetně tmelení</t>
  </si>
  <si>
    <t>Bourání příček deskových sádrových typu rabicka tl do 100 mm</t>
  </si>
  <si>
    <t>SDK obklad kovových kcí tvaru L š přes 0,8 m desky 2xDF 12,5</t>
  </si>
  <si>
    <t>Poplatek za uložení odpadu ze sypaniny na skládce (skládkovné)</t>
  </si>
  <si>
    <t>Přesun hmot procentní pro izolace tepelné v objektech v do 24 m</t>
  </si>
  <si>
    <t>Přesun hmot procentní pro podlahy dřevěné v objektech v do 24 m</t>
  </si>
  <si>
    <t>Plentování jednostranné v do 200 mm válcovaných nosníků cihlami</t>
  </si>
  <si>
    <t>Přesun hmot procentní pro podlahy z kamene v objektech v do 60 m</t>
  </si>
  <si>
    <t>Vodorovné doprava suti s naložením a složením na skládku do 1 km</t>
  </si>
  <si>
    <t>Vyrovnání podkladu samonivelační stěrkou tl 4 mm pevnosti 15 Mpa</t>
  </si>
  <si>
    <t>Přesun hmot procentní pro obklady keramické v objektech v do 24 m</t>
  </si>
  <si>
    <t>Přesun hmot procentní pro podlahy povlakové v objektech v do 24 m</t>
  </si>
  <si>
    <t>Přesun hmot procentní pro podlahy z dlaždic v objektech v do 24 m</t>
  </si>
  <si>
    <t>Vybourání dřevěných rámů oken zdvojených včetně křídel pl do 4 m2</t>
  </si>
  <si>
    <t>Vysekání výklenků ve zdivu cihelném na MV nebo MVC pl přes 0,25 m2</t>
  </si>
  <si>
    <t>Přesun hmot procentní pro zařizovací předměty v objektech v do 24 m</t>
  </si>
  <si>
    <t>Vyčištění budov bytové a občanské výstavby při výšce podlaží do 4 m</t>
  </si>
  <si>
    <t>Válcované nosníky do č.12 dodatečně osazované do připravených otvorů</t>
  </si>
  <si>
    <t>Přesun hmot procentní pro konstrukce klempířské v objektech v do 24 m</t>
  </si>
  <si>
    <t>Přesun hmot procentní pro konstrukce truhlářské v objektech v do 24 m</t>
  </si>
  <si>
    <t>Přesun hmot procentní pro zámečnické konstrukce v objektech v do 24 m</t>
  </si>
  <si>
    <t>Příplatek k vodorovnému přemístění suti na skládku ZKD 1 km přes 1 km</t>
  </si>
  <si>
    <t>Provedení izolace proti zemní vlhkosti pásy přitavením vodorovné NAIP</t>
  </si>
  <si>
    <t>Vodorovné přemístění do 10000 m výkopku/sypaniny z horniny tř. 1 až 4</t>
  </si>
  <si>
    <t>Poplatek za uložení stavebního směsného odpadu na skládce (skládkovné)</t>
  </si>
  <si>
    <t>Doplňky zařízení koupelen a záchodů plastové zásobník toaletních papírů</t>
  </si>
  <si>
    <t>Válcované nosníky č.14 až 22 dodatečně osazované do připravených otvorů</t>
  </si>
  <si>
    <t>Doplňky zařízení koupelen a záchodů plastové zásobník papírových ručníků</t>
  </si>
  <si>
    <t>Vybourání otvorů ve stropech z ŽB prefabrikátů pl do 1 m2 tl přes 120 mm</t>
  </si>
  <si>
    <t>Doplňky zařízení koupelen a záchodů smaltované madlo krakorcové dl 550 mm</t>
  </si>
  <si>
    <t>Přesun hmot procentní pro sádrokartonové konstrukce v objektech v do 24 m</t>
  </si>
  <si>
    <t>Vybourání otvorů ve zdivu cihelném pl do 1 m2 na MVC nebo MV tl do 150 mm</t>
  </si>
  <si>
    <t>Vybourání otvorů ve zdivu cihelném pl do 1 m2 na MVC nebo MV tl do 900 mm</t>
  </si>
  <si>
    <t>Vybourání otvorů ve zdivu cihelném pl do 4 m2 na MVC nebo MV tl do 600 mm</t>
  </si>
  <si>
    <t>Vybourání otvorů ve zdivu cihelném pl do 4 m2 na MVC nebo MV tl do 900 mm</t>
  </si>
  <si>
    <t>Zazdívka otvorů pl do 1 m2 ve zdivu nadzákladovém cihlami pálenými na MVC</t>
  </si>
  <si>
    <t>Zazdívka otvorů pl do 4 m2 v příčkách nebo stěnách z cihel tl přes 100 mm</t>
  </si>
  <si>
    <t>Zazdívka otvorů pl do 4 m2 ve zdivu nadzákladovém cihlami pálenými na MVC</t>
  </si>
  <si>
    <t>Montáž soklíků z dlaždic keramických rovných flexibilní lepidlo v do 150 mm</t>
  </si>
  <si>
    <t>Osazování ocelových válcovaných nosníků stropů I, IE, U, UE nebo L do č. 22</t>
  </si>
  <si>
    <t>Bourání zdiva z cihel pálených nebo vápenopískových na MV nebo MVC přes 1 m3</t>
  </si>
  <si>
    <t>Oprava vnitřní vápenocementové štukové omítky stropů v rozsahu plochy do 10%</t>
  </si>
  <si>
    <t>Vodorovné přemístění výkopku z horniny tř. 1 až 4 stavebním kolečkem do 10 m</t>
  </si>
  <si>
    <t>Otlučení vnitřní vápenné nebo vápenocementové omítky stropů v rozsahu do 10 %</t>
  </si>
  <si>
    <t>Vysekání rýh ve zdivu cihelném pro vtahování nosníků hl do 150 mm v do 150 mm</t>
  </si>
  <si>
    <t>Doplňky zařízení koupelen a záchodů plastové dávkovač tekutého mýdla na 350 ml</t>
  </si>
  <si>
    <t>Vápenocementová lehčená omítka štuková dvouvrstvá vnitřních stěn nanášená ručně</t>
  </si>
  <si>
    <t>Osazování ocelových válcovaných nosníků stropů I, IE, U, UE nebo L č. 24 a vyšší</t>
  </si>
  <si>
    <t>Vysekání kapes ve zdivu cihelném na MV nebo MVC pro zavázání příček tl do 100 mm</t>
  </si>
  <si>
    <t>Vysekání kapes ve zdivu cihelném na MV nebo MVC pro zavázání příček tl do 150 mm</t>
  </si>
  <si>
    <t>Demontáž SDK příčky s jednoduchou ocelovou nosnou konstrukcí opláštění jednoduché</t>
  </si>
  <si>
    <t>Doplňky zařízení koupelen a záchodů smaltované madlo krakorcové sklopné dl 834 mm</t>
  </si>
  <si>
    <t>Vytažení výkopku těženého z prostoru pod základy z hl do 2 m v hornině tř. 1 až 4</t>
  </si>
  <si>
    <t>Bednění stropů ztracené z hraněných trapézových vln v 60 mm plech lesklý tl 1,0 mm</t>
  </si>
  <si>
    <t>Mazanina tl do 80 mm z betonu prostého bez zvýšených nároků na prostředí tř. C 16/20</t>
  </si>
  <si>
    <t>Montáž podlah keramických režných hladkých lepených flexibilním lepidlem do 12 ks/m2</t>
  </si>
  <si>
    <t>Mazanina tl do 240 mm z betonu prostého bez zvýšených nároků na prostředí tř. C 12/15</t>
  </si>
  <si>
    <t>Montáž izolace tepelné podlah volně kladenými rohožemi, pásy, dílci, deskami 1 vrstva</t>
  </si>
  <si>
    <t>Přesun hmot procentní pro izolace proti vodě, vlhkosti a plynům v objektech v do 60 m</t>
  </si>
  <si>
    <t>Montáž obkladů vnitřních keramických hladkých do 25 ks/m2 lepených flexibilním lepidlem</t>
  </si>
  <si>
    <t>Příplatek k mazanině tl do 80 mm za stržení povrchu spodní vrstvy před vložením výztuže</t>
  </si>
  <si>
    <t>Příčky tl 125 mm z pórobetonových přesných hladkých příčkovek objemové hmotnosti 500 kg/m3</t>
  </si>
  <si>
    <t>Vnitrostaveništní doprava suti a vybouraných hmot pro budovy v do 15 m s použitím mechanizace</t>
  </si>
  <si>
    <t>Příplatek k vápenocementové lehčené omítce vnitřních stěn za každých dalších 5 mm tloušťky ručně</t>
  </si>
  <si>
    <t>Lešení pomocné pro objekty pozemních staveb s lešeňovou podlahou v do 1,9 m zatížení do 150 kg/m2</t>
  </si>
  <si>
    <t>Lešení pomocné pro objekty pozemních staveb s lešeňovou podlahou v do 3,5 m zatížení do 150 kg/m2</t>
  </si>
  <si>
    <t>SDK podhled samostatný požární předěl desky 1xDF15 TI40 mm EI Z/S 15/30 dvouvrstvá spodní kce CD+UD</t>
  </si>
  <si>
    <t>Rozpočet</t>
  </si>
  <si>
    <t>Rekonstrukce objektu MKS v Domažlicích</t>
  </si>
  <si>
    <t xml:space="preserve">SO_01: </t>
  </si>
  <si>
    <t>342248119</t>
  </si>
  <si>
    <t>342248120</t>
  </si>
  <si>
    <t xml:space="preserve"> DPH 21%</t>
  </si>
  <si>
    <t>Příčky keramické tl 80 mm pevnosti P 10 na MVC - včetně překladů</t>
  </si>
  <si>
    <t>Příčky keramické tl 115 mm pevnosti P 10 na MVC - včetně překladů</t>
  </si>
  <si>
    <t>340000001</t>
  </si>
  <si>
    <t>Ocel profilová I - dodávka</t>
  </si>
  <si>
    <t>zdivo tl. 25 cm</t>
  </si>
  <si>
    <t>zdivo tl. 80 mm</t>
  </si>
  <si>
    <t>zdivo tl. 115 mm</t>
  </si>
  <si>
    <t>622000001</t>
  </si>
  <si>
    <t>Násyp pod podlahy z keramzitu s cementovým mlékem</t>
  </si>
  <si>
    <t xml:space="preserve">Demontáž kazetového podhledu </t>
  </si>
  <si>
    <t>Vybourání kovových včetně křídel</t>
  </si>
  <si>
    <t>Lak asfaltový ALP - dodávka</t>
  </si>
  <si>
    <t>Pás těžký asfaltovaný - dodávka</t>
  </si>
  <si>
    <t>Izolace proti podpovrchové a tlakové vodě vodorovná stěrková - včetně bandáže rohů a koutů</t>
  </si>
  <si>
    <t>Izolace proti podpovrchové a tlakové vodě svislá stěrková - včetně bandáže rohů a koutů</t>
  </si>
  <si>
    <t>Polystyren extrudovaný XPS tl. 120 mm - dodávka</t>
  </si>
  <si>
    <t>Minerální kročejová izolace tl. 40 mm - dodávka</t>
  </si>
  <si>
    <t>748000001</t>
  </si>
  <si>
    <t>Demontáž, uložení a zpětná montáž svítidel žárovkových závěsných</t>
  </si>
  <si>
    <t>Keramická dlažba - dodávka</t>
  </si>
  <si>
    <t>772000001</t>
  </si>
  <si>
    <t>Kamenná dlažba lepená do tmelu včetně soklu</t>
  </si>
  <si>
    <t>Podlahovina PVC - dodávka</t>
  </si>
  <si>
    <t>Keramický obklad - dodávka</t>
  </si>
  <si>
    <t>781490001</t>
  </si>
  <si>
    <t>Zrcadla lepená na omítku - dodávka a montáž</t>
  </si>
  <si>
    <t>Dvojnásobné bílé malby s penetrací</t>
  </si>
  <si>
    <t>Dvojnásobné  malby s penetrací - sály</t>
  </si>
  <si>
    <t>900000001</t>
  </si>
  <si>
    <t>Zdivo nosné vnitřní zvukově izolační keramické tl 250 mm pevnosti P 20 na MVC</t>
  </si>
  <si>
    <t>KZS vnějších stěn pod omítku s minerální vatou tl. 100 mm včetně probarvené tenkovrstvé omítky</t>
  </si>
  <si>
    <t>Koš odpadkový nášlapný (plast)</t>
  </si>
  <si>
    <t>725000001</t>
  </si>
  <si>
    <t>K1</t>
  </si>
  <si>
    <t>Oplechování parapetu Pz plech rš 290</t>
  </si>
  <si>
    <t>K4</t>
  </si>
  <si>
    <t>Oplechování přechodu střechy na zeď Pz plech rš 380</t>
  </si>
  <si>
    <t>K6</t>
  </si>
  <si>
    <t>Oplechování atiky Pz plech rš 320+400</t>
  </si>
  <si>
    <t>K7</t>
  </si>
  <si>
    <t>Oplechování prostupů profesí Pz plech DN 100</t>
  </si>
  <si>
    <t>Šatnový pult - vrchní deska</t>
  </si>
  <si>
    <t>T0</t>
  </si>
  <si>
    <t>T1</t>
  </si>
  <si>
    <t>Vnitřní dřevěné parapety š. 280 mm</t>
  </si>
  <si>
    <t>ST4</t>
  </si>
  <si>
    <t>Dřevěná stěna pokladny 2000x2100, okno EI 30, dveře EW 15 DP3</t>
  </si>
  <si>
    <t>D3</t>
  </si>
  <si>
    <t xml:space="preserve">Dřevěné dveře vnitřní plné  800x1970 EW 30 DP3-C-PK, Sm, 38 dB </t>
  </si>
  <si>
    <t>D33</t>
  </si>
  <si>
    <t>Dřevěné dveře vnitřní prosklené 1600x2100 EW 30 DP3-V-Pk</t>
  </si>
  <si>
    <t>D26</t>
  </si>
  <si>
    <t>Dřevěné dveře vnitřní plné  700x2100  EW 30 DP3-C</t>
  </si>
  <si>
    <t>D38</t>
  </si>
  <si>
    <t>D6</t>
  </si>
  <si>
    <t>Dřevěné dveře vnitřní plné s mřížkou 700x1970</t>
  </si>
  <si>
    <t>D10</t>
  </si>
  <si>
    <t>Dřevěné dveře vnitřní plné s mřížkou 900x1970</t>
  </si>
  <si>
    <t>D36</t>
  </si>
  <si>
    <t xml:space="preserve">Dřevěné dveře vnitřní 1750x2100 prosklené Sm-C-Pk </t>
  </si>
  <si>
    <t>D7</t>
  </si>
  <si>
    <t>Dřevěné dveře vnitřní plné 800x2100</t>
  </si>
  <si>
    <t>D16</t>
  </si>
  <si>
    <t>Dřevěné dveře vnitřní plné 1800x2100 s okopvým plechem</t>
  </si>
  <si>
    <t>D1</t>
  </si>
  <si>
    <t xml:space="preserve">Dřevěné dveře vchodové v prosklené stěně 3300x3450, Connex, Pk </t>
  </si>
  <si>
    <t>R1</t>
  </si>
  <si>
    <t>Látková požární roleta EW 30 DP 3</t>
  </si>
  <si>
    <t>RD</t>
  </si>
  <si>
    <t>Dřevěné dveře plné 600x1970 EW 30 DP3</t>
  </si>
  <si>
    <t>O7</t>
  </si>
  <si>
    <t>767999991</t>
  </si>
  <si>
    <t>VN: Vedlejší náklady</t>
  </si>
  <si>
    <t>764000001</t>
  </si>
  <si>
    <t>Demontáž starého oplechování</t>
  </si>
  <si>
    <t>767999992</t>
  </si>
  <si>
    <t>767999993</t>
  </si>
  <si>
    <t>767999994</t>
  </si>
  <si>
    <t>Montáž obvodových PVC lišt lepením</t>
  </si>
  <si>
    <t>Lišta speciální soklová PVC - dodávka</t>
  </si>
  <si>
    <t>Dodávka a montáž v kompletním provedení dle tabulky výrobků a PD</t>
  </si>
  <si>
    <t>Dřevěné dveře vnitřní plné 1800x2100 EW 30 DP3-C-Pk, Sm, 42 dB</t>
  </si>
  <si>
    <t>Dřevěné dveře vnitřní 900x2100 EW 30 DP3-C s madlem</t>
  </si>
  <si>
    <t>D29</t>
  </si>
  <si>
    <t>Šatní tyče s háčky</t>
  </si>
  <si>
    <t xml:space="preserve">Položkový rozpočet </t>
  </si>
  <si>
    <t>#TypZaznamu#</t>
  </si>
  <si>
    <t>06. 2016</t>
  </si>
  <si>
    <t>REKONSTRUKCE  OBJEKTU MKS  DOMAŽLICE – ZMĚNA DISPOZIC  A  STAVEBNÍ  ÚPRAVY  V OBJEKTU  A  ÚPRAVA  ŘEŠENÍ VZT a MaR</t>
  </si>
  <si>
    <t>STA</t>
  </si>
  <si>
    <t>O:</t>
  </si>
  <si>
    <t>01</t>
  </si>
  <si>
    <t>Vila Marie</t>
  </si>
  <si>
    <t>OBJ</t>
  </si>
  <si>
    <t>D.1.4.a.4</t>
  </si>
  <si>
    <t>Voda, kanalizace</t>
  </si>
  <si>
    <t>ROZ</t>
  </si>
  <si>
    <t>P.č.</t>
  </si>
  <si>
    <t>Číslo položky</t>
  </si>
  <si>
    <t>Název položky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</si>
  <si>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</si>
  <si>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</si>
  <si>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</si>
  <si>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</si>
  <si>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</si>
  <si>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</si>
  <si>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</si>
  <si>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</si>
  <si>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</si>
  <si>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</si>
  <si>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</si>
  <si>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</si>
  <si>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</si>
  <si>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</si>
  <si>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</si>
  <si>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</si>
  <si>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Vnitřní kanalizace</t>
  </si>
  <si>
    <t>DIL</t>
  </si>
  <si>
    <t>Potrubí HT připojovací D 32 x 1,8 mm</t>
  </si>
  <si>
    <t>Potrubí HT připojovací D 40 x 1,8 mm</t>
  </si>
  <si>
    <t>Potrubí HT připojovací D 50 x 1,8 mm</t>
  </si>
  <si>
    <t>Potrubí HT připojovací D 75 x 1,8 mm</t>
  </si>
  <si>
    <t>POL1_</t>
  </si>
  <si>
    <t>Potrubí HT připojovací D 100 x 1,8 mm</t>
  </si>
  <si>
    <t>Vyvedení odpadních výpustek D 32 x 1,8</t>
  </si>
  <si>
    <t>Vyvedení odpadních výpustek D 50 x 1,8</t>
  </si>
  <si>
    <t xml:space="preserve">Vyvedení odpadních výpustek D 100 </t>
  </si>
  <si>
    <t>Mtž  sifonu DN 62</t>
  </si>
  <si>
    <t>Zkouška těsnosti kanalizace vodou DN 125</t>
  </si>
  <si>
    <t>Přesun hmot pro vnitřní kanalizaci, výšky do 6 m</t>
  </si>
  <si>
    <t>Zkouška těsnosti kanalizace vodou DN 200</t>
  </si>
  <si>
    <t>POL3_</t>
  </si>
  <si>
    <t>POL7_</t>
  </si>
  <si>
    <t>Vnitřní vodovod</t>
  </si>
  <si>
    <t>Potrubí z trub.závit.pozink.svařovan. 11343,DN 25</t>
  </si>
  <si>
    <t>Potrubí z trub.závit.pozink.svařovan. 11343,DN 32</t>
  </si>
  <si>
    <t>Potrubí z trub.závit.pozink.svařovan. 11343,DN 50</t>
  </si>
  <si>
    <t>Potrubí z PPR Ekoplastik, D 15 x 2,8 mm, PN 16</t>
  </si>
  <si>
    <t>Potrubí z PPR Ekoplastik, D 20 x 2,8 mm, PN 16</t>
  </si>
  <si>
    <t>Potrubí z PPR Ekoplastik, D 25 x 3,5 mm, PN 16</t>
  </si>
  <si>
    <t>Potrubí z PPR Ekoplastik, D 40 x 5,5 mm, PN 16</t>
  </si>
  <si>
    <t>Potrubí z PPR Ekoplastik, D 50 x 6,9 mm, PN 16</t>
  </si>
  <si>
    <t>Montáž izolačních skruží na potrubí přímé DN 25</t>
  </si>
  <si>
    <t>Montáž izolačních skruží na potrubí přímé DN 40</t>
  </si>
  <si>
    <t>Izolace potrubí Mirelon PRO 15x6 mm šedočerná</t>
  </si>
  <si>
    <t>Izolace potrubí Mirelon PRO 20x6 mm šedočerná</t>
  </si>
  <si>
    <t>Izolace potrubí Mirelon PRO 25x6 mm šedočerná</t>
  </si>
  <si>
    <t>Izolace potrubí Mirelon PRO 40x6 mm šedočerná</t>
  </si>
  <si>
    <t>Izolace potrubí Mirelon PRO 50x9 mm šedočerná</t>
  </si>
  <si>
    <t>Trubice izolační MIRELON POLAR 35x20 mm</t>
  </si>
  <si>
    <t>Trubice izolační MIRELON POLAR 45x20 mm</t>
  </si>
  <si>
    <t>Trubice izolační MIRELON POLAR 60x20 mm</t>
  </si>
  <si>
    <t>Vyvedení a upevnění výpustek DN 20</t>
  </si>
  <si>
    <t>Montáž vodovodních armatur,1závit</t>
  </si>
  <si>
    <t>Tlaková zkouška vodovodního potrubí  do DN 25</t>
  </si>
  <si>
    <t>Tlaková zkouška vodovodního potrubí DN 40</t>
  </si>
  <si>
    <t>Proplach a dezinfekce vodovod.potrubí DN 25</t>
  </si>
  <si>
    <t>Přesun hmot pro vnitřní vodovod, výšky do 6 m</t>
  </si>
  <si>
    <t>Montáže</t>
  </si>
  <si>
    <t>Montáž klozetu závěsného</t>
  </si>
  <si>
    <t>Montáž předstěnových systémů pro zazdění</t>
  </si>
  <si>
    <t>Montáž umyvadel na šrouby do zdiva</t>
  </si>
  <si>
    <t>Montáž pisoárů</t>
  </si>
  <si>
    <t>Montáž ventilu rohového bez trubičky G 1/2</t>
  </si>
  <si>
    <t>Montáž baterie umyv.a dřezové stojánkové</t>
  </si>
  <si>
    <t>Montáž uzávěrek zápach.umyvadlových D 32</t>
  </si>
  <si>
    <t>Montáž uzávěrek zápach.dřez.jednoduchý D 32</t>
  </si>
  <si>
    <t>Montáž hydrantového systému D25</t>
  </si>
  <si>
    <t>Hydrantový systém s hadicí - 30m, D-25 NE 30m</t>
  </si>
  <si>
    <t>sifon umyvadlový EU1N342</t>
  </si>
  <si>
    <t>Sifon dřezový ED10450</t>
  </si>
  <si>
    <t>umyvadlova baterie piccolo (5l/min), bez odtk. garn</t>
  </si>
  <si>
    <t>ks</t>
  </si>
  <si>
    <t>klozet kombinovaný</t>
  </si>
  <si>
    <t>klozetove sedatko standard</t>
  </si>
  <si>
    <t>rohový ventil</t>
  </si>
  <si>
    <t>Umyvadlo Ideal Standard</t>
  </si>
  <si>
    <t>Dvoudřez</t>
  </si>
  <si>
    <t>Baterie dřezová</t>
  </si>
  <si>
    <t>Pisoár</t>
  </si>
  <si>
    <t>Pisoárová skrápěcí hlavice</t>
  </si>
  <si>
    <t>Montáž klozetových mís kombinovaných</t>
  </si>
  <si>
    <t>Sifon k bojleru</t>
  </si>
  <si>
    <t>Podlahová vpusť  (gula) DN 100</t>
  </si>
  <si>
    <t>POL1_1</t>
  </si>
  <si>
    <t>POL3_1</t>
  </si>
  <si>
    <t>POL10_</t>
  </si>
  <si>
    <t>END</t>
  </si>
  <si>
    <t>720: Zdravotní technika</t>
  </si>
  <si>
    <t>p.č.</t>
  </si>
  <si>
    <t>pol. specifikace</t>
  </si>
  <si>
    <t>popis prací a dodávek</t>
  </si>
  <si>
    <t>m.j.</t>
  </si>
  <si>
    <t xml:space="preserve">množství </t>
  </si>
  <si>
    <t>jedn. cena</t>
  </si>
  <si>
    <t>cena celkem</t>
  </si>
  <si>
    <t>hmotnost      t / m.j.</t>
  </si>
  <si>
    <t>hmotnost       t celkem</t>
  </si>
  <si>
    <t>zař.č.1 - velký sál + malý sál</t>
  </si>
  <si>
    <t>1.1,2</t>
  </si>
  <si>
    <t xml:space="preserve">vzduchotzechnická jednotka ve venkovním provedení                                                             V=30500m3/h Vo=30000m3/h   N=15/15kW,400V  Qt=115kW,voda 80/60 , Qch=173.6kW,R410a   </t>
  </si>
  <si>
    <t>ve složení : ventilátory PŘ+OD, vodní ohřivač, přímý chladič-dělený-3x, rotační rekuperátor, filtry, manžety, klapky + frekvenč. měniče - venkovní provedení</t>
  </si>
  <si>
    <t>1.3</t>
  </si>
  <si>
    <t>chladící agregát  60HP  /3x 20HP/  Qch=168kW,R410a   N=50.4kW,400V                                                                                              vč. AHUboxu a ostaního příslušenství</t>
  </si>
  <si>
    <t>dvojité izolované Cu potrubí</t>
  </si>
  <si>
    <t>bm</t>
  </si>
  <si>
    <t>1.4a</t>
  </si>
  <si>
    <t xml:space="preserve">protipožární klapka - 500x560 - odolnost 90 min., se servopohonem, dále bude vybavena dvěma kontakty pro EPS a MaR  </t>
  </si>
  <si>
    <t>b</t>
  </si>
  <si>
    <t>dtto -500x560</t>
  </si>
  <si>
    <t>c</t>
  </si>
  <si>
    <t>dtto - o 400</t>
  </si>
  <si>
    <t>d</t>
  </si>
  <si>
    <t>dtto - o 500</t>
  </si>
  <si>
    <t>e</t>
  </si>
  <si>
    <t>dtto - 1000x630</t>
  </si>
  <si>
    <t>f</t>
  </si>
  <si>
    <t>dtto - 400x315</t>
  </si>
  <si>
    <t>1.5a</t>
  </si>
  <si>
    <t>klapka protiběžná na servopohon - 1000x1000</t>
  </si>
  <si>
    <t>dtto - 630x630</t>
  </si>
  <si>
    <t xml:space="preserve">dtto - 2000x800  </t>
  </si>
  <si>
    <t>klapka protiběžná na servopohoní - 630x500</t>
  </si>
  <si>
    <t>dtto - 500x560</t>
  </si>
  <si>
    <t>1.6a</t>
  </si>
  <si>
    <t>difuzorový anemostat TROX VDL-A-V-D-M/800/0/0/RAL 9010  V=1616.67m3/h</t>
  </si>
  <si>
    <t>stavitelná dýza TROX 400     V=1037.5m3/h</t>
  </si>
  <si>
    <t>1.7</t>
  </si>
  <si>
    <t>anemostat přívodní vířivý TROX TDV-silent air -R-Z-V/625/TAL9010        V=625m3/h                                                                      - ručně regulovatelné</t>
  </si>
  <si>
    <t>1.8a</t>
  </si>
  <si>
    <t>výústka přívodní VK-2.0.R.1 - 325x1225</t>
  </si>
  <si>
    <t>dtto - 400x140</t>
  </si>
  <si>
    <t>dtto - 560x200</t>
  </si>
  <si>
    <t>1.9a</t>
  </si>
  <si>
    <t>výústka odvodní VK-1.0-R.1 - 1225x325</t>
  </si>
  <si>
    <t>dtto - 1025x325</t>
  </si>
  <si>
    <t>1.10</t>
  </si>
  <si>
    <t>tlumič G 250x500/2000.1</t>
  </si>
  <si>
    <t>1.11</t>
  </si>
  <si>
    <t>žaluzie protidešťová - 2000x1000</t>
  </si>
  <si>
    <t>1.12a</t>
  </si>
  <si>
    <t>klapka protiběžná - 315x315 - ruční</t>
  </si>
  <si>
    <t>1.13</t>
  </si>
  <si>
    <t>neobsazeno</t>
  </si>
  <si>
    <t>1.14</t>
  </si>
  <si>
    <t>kruhové VZT potrubí sk.I, pozink.plech vč. tvarovek        a regulačních listů min.  tl. 0.8mm</t>
  </si>
  <si>
    <t>do průměru            % tvarovek</t>
  </si>
  <si>
    <t>710                            30              bm 13</t>
  </si>
  <si>
    <t>560                            30              bm 94</t>
  </si>
  <si>
    <t>165,3</t>
  </si>
  <si>
    <t>400                            30              bm 26</t>
  </si>
  <si>
    <t>32,66</t>
  </si>
  <si>
    <t>1.15</t>
  </si>
  <si>
    <t>čtyřhranné VZT potrubí sk.I z ocel. pozink.plechu                   vč. tvar. kusů, VP, nástavců a regul.plechů                                 - tl.min. 0.8mm</t>
  </si>
  <si>
    <t>do obvodu            % tvarovek</t>
  </si>
  <si>
    <t>1050                          30               bm 9</t>
  </si>
  <si>
    <t>1500                          30               bm 12</t>
  </si>
  <si>
    <t>1890                          30               bm 21</t>
  </si>
  <si>
    <t xml:space="preserve">2630                          30               bm 65                            </t>
  </si>
  <si>
    <t>3500                          30               bm 26</t>
  </si>
  <si>
    <t>73,5</t>
  </si>
  <si>
    <t>4000                          30               bm 11</t>
  </si>
  <si>
    <t>4460                          30               bm 11</t>
  </si>
  <si>
    <t>5600                          40               bm 13</t>
  </si>
  <si>
    <t>6800                        100               bm 4</t>
  </si>
  <si>
    <t xml:space="preserve">7200                          50               bm 5                       </t>
  </si>
  <si>
    <t>9000                        100               bm 16</t>
  </si>
  <si>
    <t>1.16</t>
  </si>
  <si>
    <t>izolace protihluková ve složení např. :                                                       lamelové rohože Staflex M  tl. 10 cm na trny,                         spoje přelepeny Al páskou š=75mm</t>
  </si>
  <si>
    <t>oplechování izolace Al plechem /venkovní prostor/</t>
  </si>
  <si>
    <t>1.17</t>
  </si>
  <si>
    <t>izolace tepelná a protipožární ve složení např. :                                                       lamelové rohože Staflex M  tl. 4 cm na trny,                         spoje přelepeny Al páskou š=75mm - odolnost 30 min.</t>
  </si>
  <si>
    <t>1.18</t>
  </si>
  <si>
    <t>těsnící, spojovací a montážní materiál</t>
  </si>
  <si>
    <t>zař.č.2 - kino+loutkové divadlo</t>
  </si>
  <si>
    <t>2.1,2</t>
  </si>
  <si>
    <t xml:space="preserve">jednotka RM 09/18  Vp=13400m3/h   Vp=13300m3/h  Qt=42.4kW,voda 80/60   Qch=62.4kW,R41a    N=6/5kW,400V                           </t>
  </si>
  <si>
    <t>ve složení : ventilátory PŘ+OD, vodní ohřivač, přímý chladič,rotační rekuperátor, filtry, manžety, klapky + frekvenč. měniče</t>
  </si>
  <si>
    <t>2.3</t>
  </si>
  <si>
    <t>chladící agregát  20HP   Qch=56kW,R410a   N=16.8kW,400V                                                            vč. AHUboxu a ostaního příslušenství</t>
  </si>
  <si>
    <t>2.4a</t>
  </si>
  <si>
    <t xml:space="preserve">protipožární klapka - 800x800 - odolnost 90 min., se servopohonem, dále bude vybavena dvěma kontakty pro EPS a MaR  </t>
  </si>
  <si>
    <t>dtto - 800x800</t>
  </si>
  <si>
    <t>dtto - 500x315</t>
  </si>
  <si>
    <t xml:space="preserve">ks </t>
  </si>
  <si>
    <t>g</t>
  </si>
  <si>
    <t>dtto - 630x500</t>
  </si>
  <si>
    <t>2.5a</t>
  </si>
  <si>
    <t>protiběžná  klapka na servopohon - 800x800</t>
  </si>
  <si>
    <t>dtto - 315x250</t>
  </si>
  <si>
    <t>2.6a</t>
  </si>
  <si>
    <t>tlumič Greif - G 250x500/2000.1</t>
  </si>
  <si>
    <t>dtto - G 250x500/1000.1</t>
  </si>
  <si>
    <t>dtto - G 200x500/2000.1</t>
  </si>
  <si>
    <t>2.7</t>
  </si>
  <si>
    <t>výústka přívodní VK-2.0-R.1 - 560x200</t>
  </si>
  <si>
    <t>2.8</t>
  </si>
  <si>
    <t>výústka odvodní - VK-1.0-R.1 - 625x325</t>
  </si>
  <si>
    <t>2.9</t>
  </si>
  <si>
    <t>2.10a</t>
  </si>
  <si>
    <t>klapka protiběžní - ruční - 1000x630</t>
  </si>
  <si>
    <t>2.11</t>
  </si>
  <si>
    <t>2.12</t>
  </si>
  <si>
    <t>čtyřhranné VZT potrubí sk.I z ocel. pozink.plechu                   vč. tvar. kusů, VP, nástavců a regul.plechů                              - tl. min. 0.8mm</t>
  </si>
  <si>
    <t>1500                          30                bm 3</t>
  </si>
  <si>
    <t>4,5</t>
  </si>
  <si>
    <t>1890                          30                bm 19</t>
  </si>
  <si>
    <t>3500                            0                bm 31</t>
  </si>
  <si>
    <t>4460                          30                bm 28</t>
  </si>
  <si>
    <t>5600                        100                bm 11</t>
  </si>
  <si>
    <t>2.13</t>
  </si>
  <si>
    <t>4460                          30                bm 8</t>
  </si>
  <si>
    <t>3500                          80                bm 17</t>
  </si>
  <si>
    <t>2630                          30                bm 9</t>
  </si>
  <si>
    <t>2.14</t>
  </si>
  <si>
    <t>oplechování izolace Al plechem</t>
  </si>
  <si>
    <t>2.15</t>
  </si>
  <si>
    <t>izolace tepelná a protipožární ve složení např. :                                                       lamelové rohože Staflex M  tl. 4 cm na trny,                         spoje přelepeny Al páskou š=75mm - odolnost 30 mim.</t>
  </si>
  <si>
    <t>2.16</t>
  </si>
  <si>
    <t>tvrdá pryž - pásy 200x1000/30</t>
  </si>
  <si>
    <t>2.17</t>
  </si>
  <si>
    <t>zař.č.3 - neobsazeno</t>
  </si>
  <si>
    <t>zař.č.4 - centrální šatny</t>
  </si>
  <si>
    <t>4.1</t>
  </si>
  <si>
    <t>4.2</t>
  </si>
  <si>
    <t>hlavice samotahová o 250</t>
  </si>
  <si>
    <t>4.3</t>
  </si>
  <si>
    <t>výústka odvodní VK-1.0-R.1 - 400x140</t>
  </si>
  <si>
    <t>4.4</t>
  </si>
  <si>
    <t>kruhové VZT potrubí sk.I, pozink.plech</t>
  </si>
  <si>
    <t xml:space="preserve">280                            30                 bm 31                         </t>
  </si>
  <si>
    <t>4.5</t>
  </si>
  <si>
    <t>izolace protipožární ve složení např. :                                                       lamelové rohože Staflex M  tl. 4 cm na trny,                         spoje přelepeny Al páskou š=75mm</t>
  </si>
  <si>
    <t>4.6</t>
  </si>
  <si>
    <t>zař.č.5 - sociálky-jeviště</t>
  </si>
  <si>
    <t>5.1</t>
  </si>
  <si>
    <t>malý ventilátor tichý  vel. 200  s kuličkovými ložisky, doběhem a el. zpětnou klapkou                                                                                                                   V=100m3/h   N=16W,230V</t>
  </si>
  <si>
    <t>5.2a,b</t>
  </si>
  <si>
    <t>dtto - vel. 200           V=100m3/h   N=16W,230V</t>
  </si>
  <si>
    <t>5.2c</t>
  </si>
  <si>
    <t>dtto - vel. 300          V=250m3/h   N=29W,230V</t>
  </si>
  <si>
    <t>5.3a,b</t>
  </si>
  <si>
    <t>dtto - vel. 200          V=100m3/h   N=16W,230V</t>
  </si>
  <si>
    <t>5.4</t>
  </si>
  <si>
    <t>hlavice samotahová - o 200</t>
  </si>
  <si>
    <t>5.5</t>
  </si>
  <si>
    <t>5.6</t>
  </si>
  <si>
    <t xml:space="preserve">200                            30                    bm 21                     </t>
  </si>
  <si>
    <t>140                            30                    bm 4</t>
  </si>
  <si>
    <t>5.7</t>
  </si>
  <si>
    <t>zař.č.6 - sociálky-kino</t>
  </si>
  <si>
    <t>6.1</t>
  </si>
  <si>
    <t>diagonální ventilátor do kruhového potrubí 800/200   V=680m3/h  N=120W,230V vč. zpětné klapky a rychlospojů</t>
  </si>
  <si>
    <t>6.2</t>
  </si>
  <si>
    <t>6.3</t>
  </si>
  <si>
    <t>6.4</t>
  </si>
  <si>
    <t>ventil odvodní, kovový s prodl. krčkem - o 125</t>
  </si>
  <si>
    <t>6.5</t>
  </si>
  <si>
    <t>hlavice samotahová  - o 200</t>
  </si>
  <si>
    <t>6.6</t>
  </si>
  <si>
    <t>tlumící potrubí Sonodec25 - o 125</t>
  </si>
  <si>
    <t xml:space="preserve">dtto - o 200                                                           </t>
  </si>
  <si>
    <t>6.7</t>
  </si>
  <si>
    <t xml:space="preserve">200                            30                       bm  28                        </t>
  </si>
  <si>
    <t>140                            30                       bm 11</t>
  </si>
  <si>
    <t>6.8</t>
  </si>
  <si>
    <t>6.9</t>
  </si>
  <si>
    <t>zař.č.7 - náhradní zdroj</t>
  </si>
  <si>
    <t>7.1</t>
  </si>
  <si>
    <t>malý ventilátor tichý  vel. 300  s kuličkovými ložisky, doběhem a el. zpětnou klapkou                                                                        V=200m3/h   N=29W,230V</t>
  </si>
  <si>
    <t>7.2</t>
  </si>
  <si>
    <t>stěnový protipožární uzávěr-odolnost 90 min. - 400x215 - s tavnou pojistkou, dále bude vybavena dvěma kontakty pro EPS a MaR</t>
  </si>
  <si>
    <t>7.3</t>
  </si>
  <si>
    <t>mřížka - o 150</t>
  </si>
  <si>
    <t>7.4</t>
  </si>
  <si>
    <t>7.5</t>
  </si>
  <si>
    <t xml:space="preserve">200                            30                      bm 2                     </t>
  </si>
  <si>
    <t>7.6</t>
  </si>
  <si>
    <t>zař.č.8 - neobsazeno</t>
  </si>
  <si>
    <t>zař.č.9 - propojení místností</t>
  </si>
  <si>
    <t>9.1</t>
  </si>
  <si>
    <t>stěnová mřížka SMU - 400x200</t>
  </si>
  <si>
    <t>demontáž stávajících potrubních rozvodů</t>
  </si>
  <si>
    <t>Celkem dodávka</t>
  </si>
  <si>
    <t>CELKEM</t>
  </si>
  <si>
    <t>740: Vzduchotechnika</t>
  </si>
  <si>
    <t xml:space="preserve">REKONSTRUKCE  OBJEKTU MKS DOMAŽLICE - ZMĚNA  DISPOZIC  A  STAVEBNÍ  ÚPRAVY  V  OBJEKTU
</t>
  </si>
  <si>
    <t xml:space="preserve">Vytápění   Příloha D. 1. 4.d.7   </t>
  </si>
  <si>
    <t>jednotková cena</t>
  </si>
  <si>
    <t>Cena celkem</t>
  </si>
  <si>
    <t>Celkem cena za příslušnou část rozpočtu :</t>
  </si>
  <si>
    <t>kód ceníku</t>
  </si>
  <si>
    <t>Ocelové potrubí</t>
  </si>
  <si>
    <t>Potrubí z ocelových trubek černých, vč.kolen, ohybů,závěsů a pomocného materiálu  DN  15</t>
  </si>
  <si>
    <t>Potrubí z ocelových trubek černých, vč.kolen, ohybů,závěsů a pomocného materiálu  DN  40</t>
  </si>
  <si>
    <t>Potrubí z ocelových trubek hladkých, vč.kolen, ohybů,závěsů a pomocného materiálu  DN  60</t>
  </si>
  <si>
    <t>Manžety prostupové do              DN 40</t>
  </si>
  <si>
    <t>Manžety prostupové do              DN 65</t>
  </si>
  <si>
    <t>Nátěry a izolace :</t>
  </si>
  <si>
    <t>Potrubí z ocelových trubek hladkých, vč.kolen, ohybů,závěsů a pomocného materiálu  DN  70</t>
  </si>
  <si>
    <t>Potrubí z ocelových trubek hladkých, vč.kolen, ohybů,závěsů a pomocného materiálu  DN  100</t>
  </si>
  <si>
    <t>Nátěr potrubí - základní  DN 15 - 60</t>
  </si>
  <si>
    <t>Tepelné izolace potrubí hadicemi " TUBEX „  tl. 20  DN 40</t>
  </si>
  <si>
    <t>Tepelné izolace potrubí hadicemi " TUBEX „  tl. 30  DN 60</t>
  </si>
  <si>
    <t>Armatury</t>
  </si>
  <si>
    <t>Kulový kohout  PN 10                        DN   40</t>
  </si>
  <si>
    <t>Zpětná klapka  PN 10                        DN   40</t>
  </si>
  <si>
    <t>Zpětná klapka   PN 10                        DN   65</t>
  </si>
  <si>
    <t>Filtr závitový   PN 10                          DN   40</t>
  </si>
  <si>
    <t>Potrubí z měděných trubek, vč.kolen, ohybů,závěsů a pomocného materiálu 35 x 1,0</t>
  </si>
  <si>
    <t>Potrubí z měděných trubek, vč.kolen, ohybů,závěsů a pomocného materiálu 42 x 1,5</t>
  </si>
  <si>
    <t>Potrubí z měděných trubek, vč.kolen, ohybů,závěsů a pomocného materiálu 54 x 2,0</t>
  </si>
  <si>
    <r>
      <t xml:space="preserve">Vypouštěcí kohout </t>
    </r>
    <r>
      <rPr>
        <sz val="10"/>
        <color indexed="8"/>
        <rFont val="Arial"/>
        <family val="2"/>
      </rPr>
      <t xml:space="preserve">                     DN 15</t>
    </r>
  </si>
  <si>
    <t>Automatický přepouštěcí ventil DANFOSS  AVDO  PN 10                        DN   15</t>
  </si>
  <si>
    <t>kpl</t>
  </si>
  <si>
    <t>Automatický přepouštěcí ventil DANFOSS  AVDO  PN 10                        DN   20</t>
  </si>
  <si>
    <t>Regulační kohout závitový          DN 15</t>
  </si>
  <si>
    <t>Bezpřírubová uzavírací klapka  PN  10,-  DN  65</t>
  </si>
  <si>
    <t>Teploměr technický měř. Rozsah 0 - 100 st. C</t>
  </si>
  <si>
    <t>Manometr  0 - 6,0 bar</t>
  </si>
  <si>
    <t xml:space="preserve">Oběhové čerpadlo    25 / 0,5-7 </t>
  </si>
  <si>
    <t xml:space="preserve">Oběhové čerpadlo    25 / 0,5-10 </t>
  </si>
  <si>
    <t>Trojcestný směšovač se servopohonem DN 25, kv = 4,0</t>
  </si>
  <si>
    <t>Trojcestný směšovač se servopohonem DN 40, kv = 16,0</t>
  </si>
  <si>
    <r>
      <t xml:space="preserve">Otopné těleso ocelové deskové s hladkou čelní plochou se spodním šroubením, s ventilem s termoregulační hlavicí se zajištěním proti manipulaci  </t>
    </r>
    <r>
      <rPr>
        <b/>
        <sz val="14"/>
        <rFont val="Calibri"/>
        <family val="2"/>
      </rPr>
      <t>22-5080-VK</t>
    </r>
  </si>
  <si>
    <r>
      <t xml:space="preserve">Otopné těleso ocelové deskové s hladkou čelní plochou se spodním šroubením, s ventilem s termoregulační hlavicí se zajištěním proti manipulaci  </t>
    </r>
    <r>
      <rPr>
        <b/>
        <sz val="14"/>
        <rFont val="Calibri"/>
        <family val="2"/>
      </rPr>
      <t>22-5090-VK</t>
    </r>
  </si>
  <si>
    <r>
      <t xml:space="preserve">Otopné těleso ocelové deskové s hladkou čelní plochou se spodním šroubením, s ventilem s termoregulační hlavicí se zajištěním proti manipulaci  </t>
    </r>
    <r>
      <rPr>
        <b/>
        <sz val="14"/>
        <rFont val="Calibri"/>
        <family val="2"/>
      </rPr>
      <t>22-5100-VK</t>
    </r>
  </si>
  <si>
    <t>Stavební přípomoce</t>
  </si>
  <si>
    <t>Vyregulování ručních ventilů</t>
  </si>
  <si>
    <t>Topná zkouška</t>
  </si>
  <si>
    <t>Demontáže :</t>
  </si>
  <si>
    <t>Vypuštění topné vody ze systému</t>
  </si>
  <si>
    <t>Napuštění topné vody do systému a odvdušnění systému</t>
  </si>
  <si>
    <t>Úprava rozdělovačů a sběračů ve stávající kotelně</t>
  </si>
  <si>
    <t>hod.</t>
  </si>
  <si>
    <t>Demontáž potrubí z ocelových trubek černých, vč.kolen, ohybů,závěsů, pomocného materiálu a tepelné izolace  DN  15 - 50</t>
  </si>
  <si>
    <t>Demontáž potrubí z ocelových trubek černých, vč.kolen, ohybů,závěsů, pomocného materiálu a tepelné izolace  DN  60 - 80</t>
  </si>
  <si>
    <t>Demontáž příslušenství potrubí, odřezání objímek, třmenových držákú, podpěr a odvzdušňovacích nádob</t>
  </si>
  <si>
    <t>Demontáž litinových otopných těles včetně konzolí a držáků</t>
  </si>
  <si>
    <t>Demontáž armatur závitových se dvěma závity    DN  15 - 25</t>
  </si>
  <si>
    <t>Demontáž armatur závitových se dvěma závity    DN  25 - 50</t>
  </si>
  <si>
    <t>Demontáž ocelových konstrukcí</t>
  </si>
  <si>
    <t>730: Vytápění</t>
  </si>
  <si>
    <t>Pozice</t>
  </si>
  <si>
    <t>Název</t>
  </si>
  <si>
    <t>Mj</t>
  </si>
  <si>
    <t>Počet</t>
  </si>
  <si>
    <t>Materiál</t>
  </si>
  <si>
    <t>Materiál celkem</t>
  </si>
  <si>
    <t>DM</t>
  </si>
  <si>
    <t>Montáž celkem</t>
  </si>
  <si>
    <t/>
  </si>
  <si>
    <t>Specifikace dodávky ROZVODNICE R1.1 1.PP</t>
  </si>
  <si>
    <t>RZG-2N28 Rozvodnice</t>
  </si>
  <si>
    <t>Ks</t>
  </si>
  <si>
    <t>Izolovaná, s dveřmi, 28MOD, IP40, 360x440x110 mm</t>
  </si>
  <si>
    <t>APN-63-3 Páčkový spínač</t>
  </si>
  <si>
    <t>LPN-10B-1 Jistič</t>
  </si>
  <si>
    <t>LPN-16B-1 Jistič</t>
  </si>
  <si>
    <t>OFI-25-2-030AC Proudový chránič</t>
  </si>
  <si>
    <t>Specifikace dodávky - celkem</t>
  </si>
  <si>
    <t>Specifikace dodávky ROZVODNICE R1.2  1NP</t>
  </si>
  <si>
    <t>LPN-16B-3 Jistič</t>
  </si>
  <si>
    <t>OLI-16B-1N-030AC Proudový chránič s nadproudovou ochranou</t>
  </si>
  <si>
    <t>Specifikace dodávky ROZVODNICE RCH 1NP</t>
  </si>
  <si>
    <t>RNB-2N48-B Rozvodnice</t>
  </si>
  <si>
    <t>Oceloplechová, s dveřmi, 48MOD, IP30,530x450x160 mm</t>
  </si>
  <si>
    <t>AST-125-3 Páčkový spínač</t>
  </si>
  <si>
    <t>LPN-32C-3 Jistič</t>
  </si>
  <si>
    <t>LST-80C-3 Jistič</t>
  </si>
  <si>
    <t>Specifikace dodávky ROZVODNICE RVZT 1NP</t>
  </si>
  <si>
    <t>DN43-2403 Rozvodnice</t>
  </si>
  <si>
    <t>Oceloplechová, s dveřmi, 72MOD, IP43,510x650x250 mm</t>
  </si>
  <si>
    <t>LPN-13C-3 Jistič</t>
  </si>
  <si>
    <t>LPN-16C-3 Jistič</t>
  </si>
  <si>
    <t>OFI-25-4-030AC Proudový chránič</t>
  </si>
  <si>
    <t>Specifikace dodávky ROZVODNICE RUPS2 2PP</t>
  </si>
  <si>
    <t>SV-LS-X230-1000 Napěťová spoušť</t>
  </si>
  <si>
    <t>MSP-11 Páčkový spínač</t>
  </si>
  <si>
    <t>LPN-2B-1 Jistič</t>
  </si>
  <si>
    <t>RSI-20-02-A230 Instalační stykač</t>
  </si>
  <si>
    <t>SM123-10 Spouštěč motoru</t>
  </si>
  <si>
    <t>SM123-12 Spouštěč motoru</t>
  </si>
  <si>
    <t>Specifikace dodávky UPS</t>
  </si>
  <si>
    <t>Bezvýpadkový náhradní zdroj UPS</t>
  </si>
  <si>
    <t>vč.bateriového modulu, řídicí jednotky a přepínače ATS</t>
  </si>
  <si>
    <t>20kVA/16kW, záloha 60min</t>
  </si>
  <si>
    <t>upřesnit dle záběr.proudů záloh.zařízení</t>
  </si>
  <si>
    <t>Elektromontáže</t>
  </si>
  <si>
    <t>doplnění rozvaděče RH</t>
  </si>
  <si>
    <t>LPE-25B-3 Jistič</t>
  </si>
  <si>
    <t>LPE-40C-3 Jistič</t>
  </si>
  <si>
    <t>LPE-50C-3 Jistič</t>
  </si>
  <si>
    <t>LPE-63C-3 Jistič</t>
  </si>
  <si>
    <t>BC160NT305-100-D Jistič</t>
  </si>
  <si>
    <t>BD250SE405 Spínací blok</t>
  </si>
  <si>
    <t>SE-BD-0250-DTV3 Nadproudová spoušť</t>
  </si>
  <si>
    <t>CS-BD-B022 Připojovací sada</t>
  </si>
  <si>
    <t>MĚŘÍCÍ TRANSFORMÁTOR PROUDU, NÁSUVNÝ (MT BRNO)</t>
  </si>
  <si>
    <t>CLA2.2 250/5A,10VA,0.5%</t>
  </si>
  <si>
    <t>UŘEDNÍ CEJCHOVANÍ MĚŘÍCÍCH TRANSFORMÁTORŮ</t>
  </si>
  <si>
    <t xml:space="preserve"> proudu</t>
  </si>
  <si>
    <t xml:space="preserve"> Uprava stavajiciho rozvadece</t>
  </si>
  <si>
    <t>PROVEDENI REVIZNICH ZKOUSEK</t>
  </si>
  <si>
    <t>DLE CSN 331500</t>
  </si>
  <si>
    <t>3559-A86345 Přístroj ovládače přepínacího (bezšroubové svorky); řazení 6/0, 6/0So, 6/0S (do hořlavých podkladů B až F)</t>
  </si>
  <si>
    <t>3558-A07340 Přístroj přepínače křížového; řazení 7, 7So</t>
  </si>
  <si>
    <t>KRYT SPÍNAČE, TANGO</t>
  </si>
  <si>
    <t>3558A-A651 B Kryt spínače kolébkového; d. Tango; b. bílá</t>
  </si>
  <si>
    <t>RÁMEČEK, TANGO</t>
  </si>
  <si>
    <t>3901A-B10 B Rámeček pro elektroinstalační přístroje, jednonásobný; d. Tango; b. bílá</t>
  </si>
  <si>
    <t>SPÍNAČ AUTOMATICKÝ, TANGO</t>
  </si>
  <si>
    <t>3299A-A22100 B Spínač automatický, s kuželovým snímáním pohybu 120°, relé; d. Tango; b. bílá</t>
  </si>
  <si>
    <t>ZÁSUVKA NN, TANGO</t>
  </si>
  <si>
    <t>5519A-A02357 B Zásuvka jednonásobná (bezšroubové svorky), s ochranným kolíkem, s clonkami; řazení 2P+PE; d. Tango; b. bílá</t>
  </si>
  <si>
    <t>SPÍNAČ, PŘEPÍNAČ KOMPLETNÍ, TANGO IP 44</t>
  </si>
  <si>
    <t>3558A-06940 B Přepínač střídavý IP 44, zapuštěná montáž; řazení 6 (1); d. Tango; b. bílá</t>
  </si>
  <si>
    <t>KRABICE PRO ZAPUŠTĚNOU MONTÁŽ</t>
  </si>
  <si>
    <t>1055-41 Krabice přístrojová univerzální, zapuštěná montáž</t>
  </si>
  <si>
    <t>KP 67/2 KRABICE PŘÍSTROJOVÁ</t>
  </si>
  <si>
    <t>ZÁSUVKA NN KOMPLETNÍ, TANGO IP 44</t>
  </si>
  <si>
    <t>5518A-2999 B Zásuvka jednonásobná IP 44, s ochranným kolíkem, s clonkami, s víčkem; řazení 2P+PE; d. Tango; b. bílá</t>
  </si>
  <si>
    <t>ZÁSUVKA PRŮMYSLOVÁ, IP 44, IP 67</t>
  </si>
  <si>
    <t>416RS6W Zásuvka průmyslová, nástěnná montáž; řazení 3P+N+PE; b. IP 67, 16 A</t>
  </si>
  <si>
    <t>Regulátor teploty prostorový, 20-60°C, kont.1/1</t>
  </si>
  <si>
    <t>Ovládače</t>
  </si>
  <si>
    <t>XALD213 Ovládací skříňka dvoutlačítková, 2 lícující tlač., 1 Z - zelené, 1 V-rudé</t>
  </si>
  <si>
    <t>Svítidlo přisazené, opál.sklo, IP20, 1x18W, D=325mm (WC)</t>
  </si>
  <si>
    <t>Svítidlo přisazené, opál.sklo, IP20, 2x18W, D=325mm (WC)</t>
  </si>
  <si>
    <t>Stropní přisazené LED svítidlo 1x14W, IP 40, 370x370mm, Ra&gt;80, 4000K,elekt.předřadník, (šatny..)</t>
  </si>
  <si>
    <t>zářivkové svítidlo 2x36W, s krytem, Ep, IP65</t>
  </si>
  <si>
    <t xml:space="preserve"> Nouzové sv. CLASSIC FW   8W SE, 1 hod.autotest</t>
  </si>
  <si>
    <t>KABEL SILOVÝ,IZOLACE PVC,1kV</t>
  </si>
  <si>
    <t>AYKY-J 4x50 , pevně</t>
  </si>
  <si>
    <t>CYKY-J 4x35 mm2 , pevně</t>
  </si>
  <si>
    <t>CYKY-J 4x25 , pevně</t>
  </si>
  <si>
    <t>CYKY-J 4x16 , pevně</t>
  </si>
  <si>
    <t>CYKY-J 5x10 mm2 , pevně</t>
  </si>
  <si>
    <t>CYKY-J 5x2.5 , pod omítkou</t>
  </si>
  <si>
    <t>CYKY-J 3x2.5 , pod omítkou</t>
  </si>
  <si>
    <t>CYKY-J 3x1.5 ,pod omítkou</t>
  </si>
  <si>
    <t>CYKY-J 5x1.5 mm2 , pevně</t>
  </si>
  <si>
    <t>CYKY-O 2x1.5 , pevně</t>
  </si>
  <si>
    <t>KABEL SE SNÍŽENOU HOŘLAVOSTÍ, S FUNKČNÍ SCHOPNOSTÍ PŘI POŽÁRU, TŘÍDA REAKCE NA OHEŇ - B2 ca, s1, d0</t>
  </si>
  <si>
    <t>1-CXKH-V-J 4x16 mm2 , pevně</t>
  </si>
  <si>
    <t xml:space="preserve"> 5x2.5</t>
  </si>
  <si>
    <t xml:space="preserve"> 2x1.5</t>
  </si>
  <si>
    <t>VYSEKANI RYH VE ZDIVU</t>
  </si>
  <si>
    <t>CIHELNEM - HLOUBKA 30mm</t>
  </si>
  <si>
    <t xml:space="preserve"> Sire 30 mm</t>
  </si>
  <si>
    <t xml:space="preserve"> Sire 70 mm</t>
  </si>
  <si>
    <t>Délky kabelů určeny odečtem z výkresu-při montáži může nastat nárůst délek s ohledem na skutečně zvolené trasy.</t>
  </si>
  <si>
    <t>KZ 110x300x1.25 kabelový žlab</t>
  </si>
  <si>
    <t>vč.konzol, spojek a mont.materiálu</t>
  </si>
  <si>
    <t xml:space="preserve">el. Bojler 230 V - 50 Hz, objem 200 l - 2,5 kW </t>
  </si>
  <si>
    <t>Elektromontáže - celkem</t>
  </si>
  <si>
    <t>Silnoproudé elektromontáže - celkem</t>
  </si>
  <si>
    <t>750: Silnoproud</t>
  </si>
  <si>
    <t>Měření a regulace - dodávky</t>
  </si>
  <si>
    <t>VZT zař. 1 - velký sál, malý sál</t>
  </si>
  <si>
    <t>1.01a-c</t>
  </si>
  <si>
    <t>snímač teploty se stonkem a plastovou hlavicí, čidlo Pt100, délka stonku 240mm, vč. držáku</t>
  </si>
  <si>
    <t>1.02</t>
  </si>
  <si>
    <t>příložný snímač teploty s hlavicí, čidlo Pt100</t>
  </si>
  <si>
    <t>1.03a.b</t>
  </si>
  <si>
    <t>snímač teploty prostorový do interiéru, čidlo Pt100 (jídelna)</t>
  </si>
  <si>
    <t>1.04</t>
  </si>
  <si>
    <t>snímač venkovní teploty</t>
  </si>
  <si>
    <t>1.05</t>
  </si>
  <si>
    <t>termostat protimrazové ochrany s kapilárovým čidlem 6m</t>
  </si>
  <si>
    <t>1.06</t>
  </si>
  <si>
    <t>trojcestný regulační ventil DN40, Kvs=16, vč. servopohonu 24VAC,  řízení 0-10V, doba chodu 120 sec</t>
  </si>
  <si>
    <t>1.07a,b</t>
  </si>
  <si>
    <t>klapkový servopohon 230V,50Hz, 30Nm, s pružinou</t>
  </si>
  <si>
    <t>1.08a-d</t>
  </si>
  <si>
    <t>klapkový servopohon 230V,50Hz, 10Nm</t>
  </si>
  <si>
    <t>1.09</t>
  </si>
  <si>
    <t>klapkový servopohon 230V,50Hz, 20Nm,</t>
  </si>
  <si>
    <t>1.10a-d</t>
  </si>
  <si>
    <t xml:space="preserve">regulátor diference tlaku, rozsah 0-0.4kPa, kontakt "A", normální provedení </t>
  </si>
  <si>
    <t>1.11a,b</t>
  </si>
  <si>
    <t xml:space="preserve">regulátor diference tlaku, rozsah 0.1-1kPa, kontakt "A", normální provedení </t>
  </si>
  <si>
    <t>1.12</t>
  </si>
  <si>
    <t>ovladač pomocných obvodů nástěnný, barva černá, spínací jednotka s mžik. spínacím mechanismem, polohy: zap-vyp</t>
  </si>
  <si>
    <t>ovladač pomocných obvodů nástěnný, barva černá, spínací jednotka s mžik. spínacím mechanismem,  polohy: velký sál-0-malý sál</t>
  </si>
  <si>
    <t xml:space="preserve">signálka ve skříni, barva zelená </t>
  </si>
  <si>
    <t xml:space="preserve">1.15 </t>
  </si>
  <si>
    <t>signálka ve skříni, barva červená</t>
  </si>
  <si>
    <t>VZT zař. 2 - kino, divadlo</t>
  </si>
  <si>
    <t>2.01a-c</t>
  </si>
  <si>
    <t>2.02</t>
  </si>
  <si>
    <t>2.03a.b</t>
  </si>
  <si>
    <t>2.04</t>
  </si>
  <si>
    <t>reserva</t>
  </si>
  <si>
    <t>2.05</t>
  </si>
  <si>
    <t>2.06</t>
  </si>
  <si>
    <t>trojcestný regulační ventil DN25, Kvs=4, vč. servopohonu 24VAC,  řízení 0-10V, doba chodu 120 sec</t>
  </si>
  <si>
    <t>2.07a,b</t>
  </si>
  <si>
    <t>klapkový servopohon 230V,50Hz, 20Nm, s pružinou</t>
  </si>
  <si>
    <t>2.08a,b</t>
  </si>
  <si>
    <t>2.09a-c</t>
  </si>
  <si>
    <t>klapkový servopohon 230V,50Hz, 5Nm,</t>
  </si>
  <si>
    <t>2.10a-d</t>
  </si>
  <si>
    <t>2.11a,b</t>
  </si>
  <si>
    <t>ovladač pomocných obvodů vestavný do čela skříně, barva černá, spínací jednotka s mžik. spínacím mechanismem, polohy: zap-vyp</t>
  </si>
  <si>
    <t>ovladač pomocných obvodů vestavný do čela skříně, barva černá, spínací jednotka s mžik. spínacím mechanismem, polohy: kino-0-divadlo</t>
  </si>
  <si>
    <t>ovladač pomocných obvodů nástěnný, barva černá, spínací jednotka s mžik. spínacím mechanismem, polohy: otevřeno-zavřeno</t>
  </si>
  <si>
    <t xml:space="preserve">signálka, barva zelená </t>
  </si>
  <si>
    <t>signálka, barva červená</t>
  </si>
  <si>
    <t>Řídící systém - skříň D1</t>
  </si>
  <si>
    <t>3.01</t>
  </si>
  <si>
    <t>automatizační stanice MPC 405 pro 3 zásuvné moduly s displejem</t>
  </si>
  <si>
    <t>3.02</t>
  </si>
  <si>
    <t>modul D (6AI, 8DO)</t>
  </si>
  <si>
    <t>3.03</t>
  </si>
  <si>
    <t>modul A (8DI, 8DO)</t>
  </si>
  <si>
    <t>3.04</t>
  </si>
  <si>
    <t>modul F (8DI, 6AO)</t>
  </si>
  <si>
    <t>3.05</t>
  </si>
  <si>
    <t>rozšiřující jednotka MEX 401</t>
  </si>
  <si>
    <t>3.06</t>
  </si>
  <si>
    <t>3.07</t>
  </si>
  <si>
    <t>3.08</t>
  </si>
  <si>
    <t>3.09</t>
  </si>
  <si>
    <t>3.10</t>
  </si>
  <si>
    <t>3.11</t>
  </si>
  <si>
    <t>3.12</t>
  </si>
  <si>
    <t>uživatelský software pro 100 dat. bodů</t>
  </si>
  <si>
    <t>Nástěnná rozvaděčová skříň D1</t>
  </si>
  <si>
    <t>4.01</t>
  </si>
  <si>
    <t>nástěnná rozvaděčová skříň, rozměry: 800x1000x300mm (šxvxhl), krytí IP 54, přívod i vývody horem,   ochrana dle ČSN 33 2000-4-41</t>
  </si>
  <si>
    <t>přístrojová náplň:</t>
  </si>
  <si>
    <t>hlavní vypínač jednopólový 16A</t>
  </si>
  <si>
    <t>jednopólový jistič LPN 10A</t>
  </si>
  <si>
    <t>jednopólový jistič LPN 6A</t>
  </si>
  <si>
    <t>jednopólový jistič LPN 1,6A</t>
  </si>
  <si>
    <t>jednopólový jistič LPN 1A</t>
  </si>
  <si>
    <t>přepěťová ochrana III. třídy</t>
  </si>
  <si>
    <t>bezpečnostní trafo 230/24V, 50Hz, 100VA</t>
  </si>
  <si>
    <t>stabilizovaný zdroj 24V AC/DC</t>
  </si>
  <si>
    <t>pomocné relé 230VAC, kontakty 5A</t>
  </si>
  <si>
    <t>pomocné relé 24VDC, kontakty 5A</t>
  </si>
  <si>
    <t>pojistky nožové, trubičkové</t>
  </si>
  <si>
    <t>vnitřní osvětlení</t>
  </si>
  <si>
    <t>servisní zásuvka 230V/16A</t>
  </si>
  <si>
    <t>Měření a regulace - montáže</t>
  </si>
  <si>
    <t>kabely</t>
  </si>
  <si>
    <t>viz. Seznam zařízení a kabelů</t>
  </si>
  <si>
    <t>montážní materiál ostatní</t>
  </si>
  <si>
    <t>kabelový žlab 65/50 vč. víka tvarovek a konzolí</t>
  </si>
  <si>
    <t>kabelový žlab 100/50 vč. víka tvarovek a konzolí</t>
  </si>
  <si>
    <t>trubka plastová pevná</t>
  </si>
  <si>
    <t>trubka plastová ohebná</t>
  </si>
  <si>
    <t>montážní práce</t>
  </si>
  <si>
    <t>montáž periferií</t>
  </si>
  <si>
    <t xml:space="preserve">průraz zdi, rozměr 5x10cm, </t>
  </si>
  <si>
    <t xml:space="preserve">průchod zdí pro kabel do průměru 15mm, </t>
  </si>
  <si>
    <t>zapojení kabelů na straně rozvaděče i periferií</t>
  </si>
  <si>
    <t xml:space="preserve">výchozí revize, uvedení do provozu, zaregulování, zaškolení obsluhy                                           </t>
  </si>
  <si>
    <t>celkem cena</t>
  </si>
  <si>
    <t>751: Měření a regulace</t>
  </si>
  <si>
    <t>Stavba:</t>
  </si>
  <si>
    <t>Objekt:</t>
  </si>
  <si>
    <t>Místo:</t>
  </si>
  <si>
    <t>Datum:</t>
  </si>
  <si>
    <t>Objednatel:</t>
  </si>
  <si>
    <t>Zhotovitel:</t>
  </si>
  <si>
    <t>Projektant:</t>
  </si>
  <si>
    <t>Zpracovatel:</t>
  </si>
  <si>
    <t>Náklady z rozpočtu</t>
  </si>
  <si>
    <t>základní</t>
  </si>
  <si>
    <t>Cena celkem [CZK]</t>
  </si>
  <si>
    <t>M - Práce a dodávky M</t>
  </si>
  <si>
    <t xml:space="preserve">    22-M - Montáže technologických zařízení pro dopravní stavby</t>
  </si>
  <si>
    <t xml:space="preserve">    58-M - Revize vyhrazených technických zařízení</t>
  </si>
  <si>
    <t>PČ</t>
  </si>
  <si>
    <t>Množství</t>
  </si>
  <si>
    <t>J.cena [CZK]</t>
  </si>
  <si>
    <t>K</t>
  </si>
  <si>
    <t>220081141R</t>
  </si>
  <si>
    <t>normovaný materiál a montáž protipožárních ucpávek, povrchová úprava</t>
  </si>
  <si>
    <t>220081142R</t>
  </si>
  <si>
    <t>normovaný materiál protipožárních ucpávek</t>
  </si>
  <si>
    <t>220370453</t>
  </si>
  <si>
    <t>Montáž reproduktoru s připojeným regulátorem hlasitosti směrového nebo tlakového do 6 W</t>
  </si>
  <si>
    <t>4</t>
  </si>
  <si>
    <t>M</t>
  </si>
  <si>
    <t>10.968.369R</t>
  </si>
  <si>
    <t>sada zařízení pro připojení do ozvučovacích aparátů</t>
  </si>
  <si>
    <t>sada zařízení pro připojení do ozvučovacíh aparátů v sálech, pokrytí do 156m2</t>
  </si>
  <si>
    <t>5</t>
  </si>
  <si>
    <t>10.968.523R</t>
  </si>
  <si>
    <t>mikrofoní soustava</t>
  </si>
  <si>
    <t>6</t>
  </si>
  <si>
    <t>7</t>
  </si>
  <si>
    <t>8</t>
  </si>
  <si>
    <t>044002000</t>
  </si>
  <si>
    <t>Revize</t>
  </si>
  <si>
    <t>10</t>
  </si>
  <si>
    <t>11</t>
  </si>
  <si>
    <t>-1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</si>
  <si>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</si>
  <si>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</si>
  <si>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</si>
  <si>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</si>
  <si>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</si>
  <si>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</si>
  <si>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</si>
  <si>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</si>
  <si>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0</t>
  </si>
  <si>
    <t>ROZPOCET</t>
  </si>
  <si>
    <t>64</t>
  </si>
  <si>
    <t>-1684779080</t>
  </si>
  <si>
    <t>950503302</t>
  </si>
  <si>
    <t>1156794394</t>
  </si>
  <si>
    <t>256</t>
  </si>
  <si>
    <t>-440361383</t>
  </si>
  <si>
    <t>P</t>
  </si>
  <si>
    <t>1118945720</t>
  </si>
  <si>
    <t>177781161</t>
  </si>
  <si>
    <t>PSV - Práce a dodávky PSV</t>
  </si>
  <si>
    <t xml:space="preserve">    743 - Elektromontáže - hrubá montáž</t>
  </si>
  <si>
    <t xml:space="preserve">    744 - Elektromontáže - rozvody vodičů měděných</t>
  </si>
  <si>
    <t>743111113</t>
  </si>
  <si>
    <t>Montáž trubka plastová tuhá D 16 mm uložená pevně</t>
  </si>
  <si>
    <t>16</t>
  </si>
  <si>
    <t>1988166764</t>
  </si>
  <si>
    <t>bezhalogenová</t>
  </si>
  <si>
    <t>10.076.028</t>
  </si>
  <si>
    <t>Trubka pevná 1516E pr.16 320N šedá HF</t>
  </si>
  <si>
    <t>32</t>
  </si>
  <si>
    <t>427594111</t>
  </si>
  <si>
    <t>10.077.212</t>
  </si>
  <si>
    <t>Příchytka EN-xx16 EHF</t>
  </si>
  <si>
    <t>KS</t>
  </si>
  <si>
    <t>1902716103</t>
  </si>
  <si>
    <t>10.077.213</t>
  </si>
  <si>
    <t>Spojka 0216 pr.16 černá HF</t>
  </si>
  <si>
    <t>-318554169</t>
  </si>
  <si>
    <t>743112113</t>
  </si>
  <si>
    <t>Montáž trubka plastová ohebná D 16 mm uložená pevně</t>
  </si>
  <si>
    <t>-1097040370</t>
  </si>
  <si>
    <t>10.074.615</t>
  </si>
  <si>
    <t>Trubka oheb.HFXS 16 GR pr.16 320N š.</t>
  </si>
  <si>
    <t>-1907980071</t>
  </si>
  <si>
    <t>743112117</t>
  </si>
  <si>
    <t>Montáž trubka plastová ohebná D 36 mm uložená pevně</t>
  </si>
  <si>
    <t>1760858578</t>
  </si>
  <si>
    <t>10.652.843</t>
  </si>
  <si>
    <t>Trubka oheb.1440 pr.40 320N MONOFL HFPP</t>
  </si>
  <si>
    <t>285024504</t>
  </si>
  <si>
    <t>743131112</t>
  </si>
  <si>
    <t>Montáž trubka ochranná do krabic plastová tuhá D do 32 mm uložená pevně</t>
  </si>
  <si>
    <t>-14545303</t>
  </si>
  <si>
    <t>10.077.542</t>
  </si>
  <si>
    <t>Trubka pevná 1532 pr.32 320N šedá HF</t>
  </si>
  <si>
    <t>-2037853102</t>
  </si>
  <si>
    <t>10.076.529</t>
  </si>
  <si>
    <t>Příchytka 5332 HF</t>
  </si>
  <si>
    <t>1392896089</t>
  </si>
  <si>
    <t>10.076.531</t>
  </si>
  <si>
    <t>Spojka 0232 pr.32 černá HF</t>
  </si>
  <si>
    <t>-1590632114</t>
  </si>
  <si>
    <t>13</t>
  </si>
  <si>
    <t>744731110</t>
  </si>
  <si>
    <t>Montáž kabel</t>
  </si>
  <si>
    <t>1445824909</t>
  </si>
  <si>
    <t>14</t>
  </si>
  <si>
    <t>1336790R</t>
  </si>
  <si>
    <t>KONEKTOR PRO PRIPOJENI NAPAJENÍ</t>
  </si>
  <si>
    <t>-1356896624</t>
  </si>
  <si>
    <t>15</t>
  </si>
  <si>
    <t>1336781R</t>
  </si>
  <si>
    <t>KONEKTOR PRO PRIPOJENI KOAXIÁLNÍHO KABELE</t>
  </si>
  <si>
    <t>52451585</t>
  </si>
  <si>
    <t>KRIMPLOVACÍ, S PŘEVLEKEM, DO 6,8mm</t>
  </si>
  <si>
    <t>1336773R</t>
  </si>
  <si>
    <t>KONEKTRO RS-485, S PŘEVLEKEM</t>
  </si>
  <si>
    <t>-1824777232</t>
  </si>
  <si>
    <t>17</t>
  </si>
  <si>
    <t>10.049.259</t>
  </si>
  <si>
    <t>kabel koaxiální 75ohm</t>
  </si>
  <si>
    <t>1905614223</t>
  </si>
  <si>
    <t>přenos do 250m, útlum 4,2-4,5 dB, vnější průměr 6,8mm, plášť PE, kapacita 55pF/m</t>
  </si>
  <si>
    <t>18</t>
  </si>
  <si>
    <t>341095110R</t>
  </si>
  <si>
    <t>kabel sběrnice RS-485</t>
  </si>
  <si>
    <t>128</t>
  </si>
  <si>
    <t>784296418</t>
  </si>
  <si>
    <t>LSZH, U/FTP 4x2x0,24mm2, Cat.6a</t>
  </si>
  <si>
    <t>19</t>
  </si>
  <si>
    <t>341210460R</t>
  </si>
  <si>
    <t>kabel napájení, bezhalogenový, 2x1mm2</t>
  </si>
  <si>
    <t>-646684514</t>
  </si>
  <si>
    <t>20</t>
  </si>
  <si>
    <t>-715528001</t>
  </si>
  <si>
    <t>21</t>
  </si>
  <si>
    <t>-398134283</t>
  </si>
  <si>
    <t>22</t>
  </si>
  <si>
    <t>10.968.412R</t>
  </si>
  <si>
    <t>akumulátor 12VDC/18Ah</t>
  </si>
  <si>
    <t>-880218226</t>
  </si>
  <si>
    <t>23</t>
  </si>
  <si>
    <t>220731022</t>
  </si>
  <si>
    <t>Montáž kamery v krytu</t>
  </si>
  <si>
    <t>311878682</t>
  </si>
  <si>
    <t>24</t>
  </si>
  <si>
    <t>kamera venkovní v krytu</t>
  </si>
  <si>
    <t>-1058924274</t>
  </si>
  <si>
    <t>kamera venkovní v krytu, TD/N, 65/7000TVL, poplachový výstup, IR přísvit, 12/24V, CCD1/3", 0,150 lux, 2,8-10mm objektiv, detekce pohybu, stabilizace obrau, HLC, WDR, SSDR, SSNR III, rozhraní koaxiální nebo RS-485, AWC, AWT, integ. analýza videa, -10-50°C</t>
  </si>
  <si>
    <t>25</t>
  </si>
  <si>
    <t>DVR, 4 průchozí vstupy</t>
  </si>
  <si>
    <t>736157580</t>
  </si>
  <si>
    <t>VR, 4 průchozí vstupy, 1 audio vstup, záznam 704x576rozlišení, max rychlost záznamu 400obr./s.(záznam při max. rozlišení 100obr.s.), komprase MJPEG, MPEG4, H.264, HDD 500Gb max rozlišení +2HDD, mechanika DVD, 8x USB 2.0, monitor DVI/VGA/BNC +1 vystup BNC, eternet 1Gb, výstupy poplach 4x</t>
  </si>
  <si>
    <t>26</t>
  </si>
  <si>
    <t>10.968.715R</t>
  </si>
  <si>
    <t>ekonomický LCD TFT monitor</t>
  </si>
  <si>
    <t>-2128696900</t>
  </si>
  <si>
    <t>konomický LCD FT monitor s uhlopříčkou 19" a rozlišením 1280x1024. Monitor je určen speciálně pro kamerové systémy a obsahuje 1x průchozí video vstup (BNC), 1x VGA vstup a audio vstup</t>
  </si>
  <si>
    <t>27</t>
  </si>
  <si>
    <t>10.968.550R</t>
  </si>
  <si>
    <t>krabice koncová u kamery</t>
  </si>
  <si>
    <t>-1388003982</t>
  </si>
  <si>
    <t>krabice koncová u kamery, 100x100x35mm</t>
  </si>
  <si>
    <t>28</t>
  </si>
  <si>
    <t>220731519</t>
  </si>
  <si>
    <t>Montáž sady přepěťové ochrany uvnitř objektu</t>
  </si>
  <si>
    <t>426882487</t>
  </si>
  <si>
    <t>29</t>
  </si>
  <si>
    <t>10.893.580</t>
  </si>
  <si>
    <t>Ochrana DM-048/1-RS přepěťová</t>
  </si>
  <si>
    <t>-1780518928</t>
  </si>
  <si>
    <t>30</t>
  </si>
  <si>
    <t>10.893.658R</t>
  </si>
  <si>
    <t>Spínaný zdroj k systému CCTV</t>
  </si>
  <si>
    <t>-963597720</t>
  </si>
  <si>
    <t>31</t>
  </si>
  <si>
    <t>591542139</t>
  </si>
  <si>
    <t>33</t>
  </si>
  <si>
    <t>34</t>
  </si>
  <si>
    <t>35</t>
  </si>
  <si>
    <t>36</t>
  </si>
  <si>
    <t>37</t>
  </si>
  <si>
    <t>38</t>
  </si>
  <si>
    <t>1406268669</t>
  </si>
  <si>
    <t>-385993325</t>
  </si>
  <si>
    <t>1018101639</t>
  </si>
  <si>
    <t>kabel propojovací, LSZH, U/FTP 4x2x0,24 mm2</t>
  </si>
  <si>
    <t>1375510816</t>
  </si>
  <si>
    <t>kabel propojovací, LSZH, U/FTP 4x2x0,24 mm2, Cat.6a</t>
  </si>
  <si>
    <t>10.968.359R</t>
  </si>
  <si>
    <t>montáž - sada tísňového volání pro postižené osoby</t>
  </si>
  <si>
    <t>-845545719</t>
  </si>
  <si>
    <t>sada tísňového volání pro postižené osoby</t>
  </si>
  <si>
    <t>1205960846</t>
  </si>
  <si>
    <t>1 signalizační světlo s elektronkou a akustickou signalizací, 1 volací/potvrzovací tlačítko, 1 volací tlačítko táhlo s uklidňující LED, 1 volací tlačítko s uklidňující LED, 1 zařízení pro potvzení volán, 1 napájecí zdroj 230VAC/24VDC</t>
  </si>
  <si>
    <t>-1044319939</t>
  </si>
  <si>
    <t>1855915190</t>
  </si>
  <si>
    <t>-246433871</t>
  </si>
  <si>
    <t xml:space="preserve">    744 - Elektromontáže - rozvody vodičů </t>
  </si>
  <si>
    <t>1133979R</t>
  </si>
  <si>
    <t xml:space="preserve">MATICE M8 SESTIHRANNA </t>
  </si>
  <si>
    <t>1298691020</t>
  </si>
  <si>
    <t>-1502361584</t>
  </si>
  <si>
    <t>235852095</t>
  </si>
  <si>
    <t xml:space="preserve">Montáž kabel </t>
  </si>
  <si>
    <t>291659266</t>
  </si>
  <si>
    <t>10.049.261R</t>
  </si>
  <si>
    <t>kabel datový, F/UtP, 4x2x0,4, Cat 5e, LSZH</t>
  </si>
  <si>
    <t>1992607363</t>
  </si>
  <si>
    <t>10.049.262R</t>
  </si>
  <si>
    <t>kabel sdělovací, 10x2x0,5</t>
  </si>
  <si>
    <t>324759326</t>
  </si>
  <si>
    <t>10.049.263R</t>
  </si>
  <si>
    <t>kabel sdělovací 2x2x0,5</t>
  </si>
  <si>
    <t>421335835</t>
  </si>
  <si>
    <t>10.049.478R</t>
  </si>
  <si>
    <t>kabel optický 62,5</t>
  </si>
  <si>
    <t>-666438958</t>
  </si>
  <si>
    <t>4 vláknový, 4x vlákno v trubičce skupinově, gelová výplň, centrální tahový prvek 60/150kg, panceřovaný</t>
  </si>
  <si>
    <t>10.049.289R</t>
  </si>
  <si>
    <t>trubička HDPE</t>
  </si>
  <si>
    <t>-801337193</t>
  </si>
  <si>
    <t>10.049.315R</t>
  </si>
  <si>
    <t>kabelový žebřík 150x35, drát 35, ZNCR</t>
  </si>
  <si>
    <t>396207690</t>
  </si>
  <si>
    <t>10.049.325R</t>
  </si>
  <si>
    <t>spojka, šroub +2x podložka+matice, ZNCR</t>
  </si>
  <si>
    <t>-967664171</t>
  </si>
  <si>
    <t>10.049.336R</t>
  </si>
  <si>
    <t>závěs středový pro ukotvení, ZNCR</t>
  </si>
  <si>
    <t>-517544916</t>
  </si>
  <si>
    <t>10.049.346R</t>
  </si>
  <si>
    <t>kotvící šroub, 8x77 mm, PO</t>
  </si>
  <si>
    <t>935214511</t>
  </si>
  <si>
    <t>1197827R</t>
  </si>
  <si>
    <t>ZAVITOVA TYC 8MM/I=2</t>
  </si>
  <si>
    <t>383195796</t>
  </si>
  <si>
    <t>1197858R</t>
  </si>
  <si>
    <t>Zarážecí kotva do betonu 8mm</t>
  </si>
  <si>
    <t>-715239363</t>
  </si>
  <si>
    <t>-350314392</t>
  </si>
  <si>
    <t>1496850436</t>
  </si>
  <si>
    <t>220450007</t>
  </si>
  <si>
    <t>Montáž datové skříně rack</t>
  </si>
  <si>
    <t>1473847991</t>
  </si>
  <si>
    <t>10.967.425R</t>
  </si>
  <si>
    <t>datový rozvaděč 600x600x18U, černý</t>
  </si>
  <si>
    <t>-1265233677</t>
  </si>
  <si>
    <t>10.967.426R</t>
  </si>
  <si>
    <t>datový rozvaděč 800x800x45U, černý</t>
  </si>
  <si>
    <t>-956179550</t>
  </si>
  <si>
    <t>10.967.423R</t>
  </si>
  <si>
    <t>police, 1U/650mm, nosnost 45 kg</t>
  </si>
  <si>
    <t>-1419266880</t>
  </si>
  <si>
    <t>10.695.518R</t>
  </si>
  <si>
    <t>Panel patch</t>
  </si>
  <si>
    <t>-2112717531</t>
  </si>
  <si>
    <t>24 portů,Cat 5a, osazený</t>
  </si>
  <si>
    <t>10.911.781R</t>
  </si>
  <si>
    <t>Panel 19" vyvazovací 1U</t>
  </si>
  <si>
    <t>-1620567376</t>
  </si>
  <si>
    <t>10.911.771R</t>
  </si>
  <si>
    <t>aktivní prvky sítě</t>
  </si>
  <si>
    <t>445946729</t>
  </si>
  <si>
    <t>10.695.443R</t>
  </si>
  <si>
    <t>optická vana kompletně osazená, 12 portů</t>
  </si>
  <si>
    <t>1837638061</t>
  </si>
  <si>
    <t>10.695.442R</t>
  </si>
  <si>
    <t>optická vana kompletně osazená, 8 portů</t>
  </si>
  <si>
    <t>957805378</t>
  </si>
  <si>
    <t>10.695.452R</t>
  </si>
  <si>
    <t>žlab vkládací 40x40HF</t>
  </si>
  <si>
    <t>1320791289</t>
  </si>
  <si>
    <t>220490845</t>
  </si>
  <si>
    <t>Montáž portu strukturované kabeláže</t>
  </si>
  <si>
    <t>593421829</t>
  </si>
  <si>
    <t>220490846</t>
  </si>
  <si>
    <t>Měření 1 portu strukturované kabeláže</t>
  </si>
  <si>
    <t>-1449622598</t>
  </si>
  <si>
    <t>220490847</t>
  </si>
  <si>
    <t>Montáž zásuvky pro 1 datový port</t>
  </si>
  <si>
    <t>71035942</t>
  </si>
  <si>
    <t>750549642</t>
  </si>
  <si>
    <t>39</t>
  </si>
  <si>
    <t>40</t>
  </si>
  <si>
    <t>41</t>
  </si>
  <si>
    <t>42</t>
  </si>
  <si>
    <t>43</t>
  </si>
  <si>
    <t>44</t>
  </si>
  <si>
    <t>45</t>
  </si>
  <si>
    <t xml:space="preserve">    747 - Elektromontáže - kompletace rozvodů</t>
  </si>
  <si>
    <t>-450580367</t>
  </si>
  <si>
    <t>860695615</t>
  </si>
  <si>
    <t>Montáž kabel Cu sdělovací sk.1 2-19x1 mm umístěný volně</t>
  </si>
  <si>
    <t>-1125648836</t>
  </si>
  <si>
    <t xml:space="preserve">kabel sběrnice </t>
  </si>
  <si>
    <t>-79602275</t>
  </si>
  <si>
    <t>RS-485, LSZH, U/FTP 4x2x0,24mm2, Cat.6a</t>
  </si>
  <si>
    <t>747512150</t>
  </si>
  <si>
    <t>Montáž domácí telefon se zapojením vodičů</t>
  </si>
  <si>
    <t>201869985</t>
  </si>
  <si>
    <t>382268050R</t>
  </si>
  <si>
    <t>Telefon domovní, se sluchátkem</t>
  </si>
  <si>
    <t>444076691</t>
  </si>
  <si>
    <t>KIT audio telefon DUOX, vstupní panel, 1x domací telefon, zdroj 18VDC/1-12VDC/1,5A, DIN10</t>
  </si>
  <si>
    <t>382268048R</t>
  </si>
  <si>
    <t>Instalační box, montáž na povrch</t>
  </si>
  <si>
    <t>641991609</t>
  </si>
  <si>
    <t>-82483394</t>
  </si>
  <si>
    <t>-118084917</t>
  </si>
  <si>
    <t>-893318295</t>
  </si>
  <si>
    <t>Montáž trubka plastová tuhá D 16 mm uložená pevně, bezhalogenová</t>
  </si>
  <si>
    <t>570007710</t>
  </si>
  <si>
    <t>-1387831218</t>
  </si>
  <si>
    <t>Příchytka 5316 EHF FB</t>
  </si>
  <si>
    <t>-1431482578</t>
  </si>
  <si>
    <t>-1405884567</t>
  </si>
  <si>
    <t>1474432977</t>
  </si>
  <si>
    <t>1396656203</t>
  </si>
  <si>
    <t>-1173065743</t>
  </si>
  <si>
    <t>-804937690</t>
  </si>
  <si>
    <t>-981990426</t>
  </si>
  <si>
    <t>-734259381</t>
  </si>
  <si>
    <t>-1829207414</t>
  </si>
  <si>
    <t>1328463989</t>
  </si>
  <si>
    <t>220700181R</t>
  </si>
  <si>
    <t xml:space="preserve">Montáž propojovacího kabelu </t>
  </si>
  <si>
    <t>1677768522</t>
  </si>
  <si>
    <t>10.049.259R</t>
  </si>
  <si>
    <t>propojovací kabel</t>
  </si>
  <si>
    <t>326459253</t>
  </si>
  <si>
    <t>-863651050</t>
  </si>
  <si>
    <t>kabel s funkčností kabelového systému při požáru 1x2x0,8 B2cas1d1</t>
  </si>
  <si>
    <t>-679437887</t>
  </si>
  <si>
    <t>kabel s funkčností kabelového systému při požáru 1x2x0,8 B2cas1d1
Hnědý stíněný kabel 1x2x0,8 PH120-R dle ZP-27/2008, B2caS1D0 dle PrEN 50399:07, ohniodolný dle ČSN IEC60331, bezhalogenový dle ČSN 50266</t>
  </si>
  <si>
    <t>kabel s funkčností kabelového systému při požáru 2x2x0,8 B2cas1d1</t>
  </si>
  <si>
    <t>-608846643</t>
  </si>
  <si>
    <t>kabel s funkčností kabelového systému při požáru 2x2x0,8 B2cas1d1
Hnědý stíněný kabel 2x2x0,8 PH120-R dle ZP-27/2008, B2caS1D0 dle PrEN 50399:07, ohniodolný dle ČSN IEC60331, bezhalogenový dle ČSN 50266</t>
  </si>
  <si>
    <t>kabel s funkčností kabelového systému při požáru 5x2x0,8 B2cas1d1</t>
  </si>
  <si>
    <t>-1073815946</t>
  </si>
  <si>
    <t>kabel s funkčností kabelového systému při požáru 5x2x0,8 B2cas1d1
Hnědý stíněný kabel 5x2x0,8 PH120-R dle ZP-27/2008, B2caS1D0 dle PrEN 50399:07, ohniodolný dle ČSN IEC60331, bezhalogenový dle ČSN 50266</t>
  </si>
  <si>
    <t>10.049.264R</t>
  </si>
  <si>
    <t>kabel s funkčností kabelového systému při požáru 10x2x0,8 B2cas1d1</t>
  </si>
  <si>
    <t>1560826437</t>
  </si>
  <si>
    <t>10.049.361R</t>
  </si>
  <si>
    <t>kovová příchytka na stěnu nebo strop, funkční při požáru, normová rozteč 0,3m</t>
  </si>
  <si>
    <t>373757361</t>
  </si>
  <si>
    <t>10.049.378R</t>
  </si>
  <si>
    <t>kotvící materiál pro příchytky fuknční při požáru, normované</t>
  </si>
  <si>
    <t>-1466850983</t>
  </si>
  <si>
    <t>-214996435</t>
  </si>
  <si>
    <t>394795858</t>
  </si>
  <si>
    <t>220330394</t>
  </si>
  <si>
    <t>Revize požární ústředny</t>
  </si>
  <si>
    <t>-946276026</t>
  </si>
  <si>
    <t>220331001</t>
  </si>
  <si>
    <t>Montáž požární ústředny EPS</t>
  </si>
  <si>
    <t>-1357383094</t>
  </si>
  <si>
    <t>220331004</t>
  </si>
  <si>
    <t>Oživení, nastavení a přezkoušení  systému EPS</t>
  </si>
  <si>
    <t>-899674540</t>
  </si>
  <si>
    <t>220331005</t>
  </si>
  <si>
    <t>Naprogramování ústředny EPS jedné adresy</t>
  </si>
  <si>
    <t>627506434</t>
  </si>
  <si>
    <t>220331006</t>
  </si>
  <si>
    <t>Zaškolení obsluhy pro systém EPS</t>
  </si>
  <si>
    <t>-808879870</t>
  </si>
  <si>
    <t>10.968.457R</t>
  </si>
  <si>
    <t>kovový kryt akumulátoru</t>
  </si>
  <si>
    <t>-856485615</t>
  </si>
  <si>
    <t>10.968.418R</t>
  </si>
  <si>
    <t>akumulátor 12VDC/38Ah</t>
  </si>
  <si>
    <t>294084158</t>
  </si>
  <si>
    <t>10.054.791R</t>
  </si>
  <si>
    <t>ústředna požární ochrany</t>
  </si>
  <si>
    <t>-1373376941</t>
  </si>
  <si>
    <t>adresná, 4x linka, vstupy 6x max, počet detekčních modulů na lince 128, napájení 230V/24Vss, AUX max 1,5A, AKU 65 Ah, výstup pro sirénu napěťový hlídaný, sirénový výstup max. 500mA zatížení, možnost síťování ústředen, programovat</t>
  </si>
  <si>
    <t>220331007</t>
  </si>
  <si>
    <t>Vyhotovení protokolu o funkční zkoušce EPS</t>
  </si>
  <si>
    <t>-318099634</t>
  </si>
  <si>
    <t>51</t>
  </si>
  <si>
    <t>220322002</t>
  </si>
  <si>
    <t>Montáž čidla, snímače nebo sirény pro EZS</t>
  </si>
  <si>
    <t>-1066591793</t>
  </si>
  <si>
    <t>33580735R</t>
  </si>
  <si>
    <t>optický hlásič, s izolátorem, IP43</t>
  </si>
  <si>
    <t>-26839024</t>
  </si>
  <si>
    <t>33580785R</t>
  </si>
  <si>
    <t>hlásič tlačítkový, adresovatelný, červené provedení</t>
  </si>
  <si>
    <t>759136727</t>
  </si>
  <si>
    <t>33580795R</t>
  </si>
  <si>
    <t>patice hlásiče interaktivní</t>
  </si>
  <si>
    <t>589569274</t>
  </si>
  <si>
    <t>52</t>
  </si>
  <si>
    <t>33580665R</t>
  </si>
  <si>
    <t>lineární požární hlásič, neadresovatelný</t>
  </si>
  <si>
    <t>-1303155368</t>
  </si>
  <si>
    <t>Interaktivní lineární hlásič, odrazová verze, univerzální, Slouží k indikaci vznikajícího požáru na principu zeslabení paprsku infračerveného záření částicemi kouře a tvoří jej vysílač a přijímač na jedné jednotce.</t>
  </si>
  <si>
    <t>33580852R</t>
  </si>
  <si>
    <t>dvoutonová nezálohovaná siréna</t>
  </si>
  <si>
    <t>787184197</t>
  </si>
  <si>
    <t>polarizovaná, 9-28Vss, 16mA/24V, akustický výkon 102dB/1m, IP54, průměr 93mm x výška 75 mm, povrchová montáž, 32 možností signalizačního tónu</t>
  </si>
  <si>
    <t>10.037.315R</t>
  </si>
  <si>
    <t>Maják s červenou čočkou, xenonová výbojka</t>
  </si>
  <si>
    <t>1266867545</t>
  </si>
  <si>
    <t>10.038.125R</t>
  </si>
  <si>
    <t>tiskárna RS-232</t>
  </si>
  <si>
    <t>346886115</t>
  </si>
  <si>
    <t>10.038.258R</t>
  </si>
  <si>
    <t>deska pro OPPO</t>
  </si>
  <si>
    <t>-1193594670</t>
  </si>
  <si>
    <t>10.133.877R</t>
  </si>
  <si>
    <t>deska rozhraní RS 485</t>
  </si>
  <si>
    <t>-635765423</t>
  </si>
  <si>
    <t>10.133.977R</t>
  </si>
  <si>
    <t>tablo obsluhy</t>
  </si>
  <si>
    <t>1053212381</t>
  </si>
  <si>
    <t>10.133.577R</t>
  </si>
  <si>
    <t>obslužné pole požární ochrany</t>
  </si>
  <si>
    <t>675578609</t>
  </si>
  <si>
    <t>10.134.577R</t>
  </si>
  <si>
    <t>klíčový trezor kompletní, s motýlkovým klíčem "40"</t>
  </si>
  <si>
    <t>1854176236</t>
  </si>
  <si>
    <t>s motýlkovým klíčem "40"</t>
  </si>
  <si>
    <t>10.134.742R</t>
  </si>
  <si>
    <t>jednotka výstupů, 4 násobná v krabici IP40 (klapky)</t>
  </si>
  <si>
    <t>-1382941882</t>
  </si>
  <si>
    <t>10.134.753R</t>
  </si>
  <si>
    <t>akční člen, adresný výstup, releový výstup (klapky, VZT, zámky, apod.)</t>
  </si>
  <si>
    <t>-894364171</t>
  </si>
  <si>
    <t>46</t>
  </si>
  <si>
    <t>47</t>
  </si>
  <si>
    <t>48</t>
  </si>
  <si>
    <t>49</t>
  </si>
  <si>
    <t>50</t>
  </si>
  <si>
    <t>1183882238</t>
  </si>
  <si>
    <t>-1734262986</t>
  </si>
  <si>
    <t>-1980403594</t>
  </si>
  <si>
    <t>-269169026</t>
  </si>
  <si>
    <t>-3408688</t>
  </si>
  <si>
    <t>-1409458411</t>
  </si>
  <si>
    <t>555472916</t>
  </si>
  <si>
    <t>708411358</t>
  </si>
  <si>
    <t>960513981</t>
  </si>
  <si>
    <t>602259436</t>
  </si>
  <si>
    <t>-1046608553</t>
  </si>
  <si>
    <t>552254184</t>
  </si>
  <si>
    <t>-1166408638</t>
  </si>
  <si>
    <t>kabel s funkčností kabelového systému při požáru 4 x 2,5 B2cas1d1</t>
  </si>
  <si>
    <t>-2042911852</t>
  </si>
  <si>
    <t>kabel s funkčností kabelového systému při požáru 4x2,5 B2cas1d1</t>
  </si>
  <si>
    <t>655374347</t>
  </si>
  <si>
    <t>kabel s funkčností kabelového systému při požáru 3 x 1,5 B2cas1d1</t>
  </si>
  <si>
    <t>1276528197</t>
  </si>
  <si>
    <t>kabel s funkčností kabelového systému při požáru 3x1,5 B2cas1d1</t>
  </si>
  <si>
    <t>-1967599578</t>
  </si>
  <si>
    <t>-252091594</t>
  </si>
  <si>
    <t>propojovací kabely ke komponentům, akumulátorům</t>
  </si>
  <si>
    <t>-2100440159</t>
  </si>
  <si>
    <t>záložní akumulátor 12VDC/38Ah</t>
  </si>
  <si>
    <t>-1158408548</t>
  </si>
  <si>
    <t>260231546</t>
  </si>
  <si>
    <t>955099326</t>
  </si>
  <si>
    <t>220370421</t>
  </si>
  <si>
    <t>Montáž jednotky zesilovače 360 W</t>
  </si>
  <si>
    <t>1488904523</t>
  </si>
  <si>
    <t>10.977.174R</t>
  </si>
  <si>
    <t>certifikovaný systémový zesilovač 360W</t>
  </si>
  <si>
    <t>1627427259</t>
  </si>
  <si>
    <t>10.977.175R</t>
  </si>
  <si>
    <t>certifikovaný systémový rozšiřující zesilovač 360W</t>
  </si>
  <si>
    <t>1083587206</t>
  </si>
  <si>
    <t>505575255</t>
  </si>
  <si>
    <t xml:space="preserve">reproduktor </t>
  </si>
  <si>
    <t>-80100563</t>
  </si>
  <si>
    <t>citlivost 1W/1m - střední hodnota v pásmu 500Hz - 5kHZ při zatížení růžovým šumem, 94dB SPL, zatížitelnost RMS: 6W, možnost zapojení 6W,3W, 1,5W, 0,8W, 
max. hladina akustického tlaku 6W/1m -  střední hodnota v pásmu 100Hz - 10kHZ při zatížení růžovým šumem, 98dB SPL, frekvenční rozsah 150 Hz - 18 kHz, 
tpůsob připojení: 2 paralelně zapojené keramické svorkovnice s tepelnou pojistkou, max. průměr vodiče až 3mm
matriál: dřev, rámeček HIPS, mřížka ocel</t>
  </si>
  <si>
    <t>datový rozvaděč 600x600x27U, černý</t>
  </si>
  <si>
    <t>-1306319855</t>
  </si>
  <si>
    <t>10.967.475R</t>
  </si>
  <si>
    <t>zdroj akustických hlášek</t>
  </si>
  <si>
    <t>-852418626</t>
  </si>
  <si>
    <t>10.977.255R</t>
  </si>
  <si>
    <t>certifikovaný manager napájení 24V a nabíječ akumulátorů 2x12V</t>
  </si>
  <si>
    <t>-477057418</t>
  </si>
  <si>
    <t>10.977.325R</t>
  </si>
  <si>
    <t>systémový napájecí zdroj</t>
  </si>
  <si>
    <t>-1884506902</t>
  </si>
  <si>
    <t>10.977.355R</t>
  </si>
  <si>
    <t>systémový výkonový zesilovač 1x420W</t>
  </si>
  <si>
    <t>310879561</t>
  </si>
  <si>
    <t>10.977.655R</t>
  </si>
  <si>
    <t>požární mikrofonní stanice</t>
  </si>
  <si>
    <t>-1122409404</t>
  </si>
  <si>
    <t>10.977.955R</t>
  </si>
  <si>
    <t>rám pro vestavbu napájecích zdrojů</t>
  </si>
  <si>
    <t>1150477832</t>
  </si>
  <si>
    <t>-1526543924</t>
  </si>
  <si>
    <t>2077311110</t>
  </si>
  <si>
    <t>-1663622658</t>
  </si>
  <si>
    <t>1669325023</t>
  </si>
  <si>
    <t>948946725</t>
  </si>
  <si>
    <t>-1014035303</t>
  </si>
  <si>
    <t>449292069</t>
  </si>
  <si>
    <t>845717697</t>
  </si>
  <si>
    <t>1465275722</t>
  </si>
  <si>
    <t>-601379446</t>
  </si>
  <si>
    <t>-628426261</t>
  </si>
  <si>
    <t>-1061430677</t>
  </si>
  <si>
    <t>-491655394</t>
  </si>
  <si>
    <t>JYSTY 2x2x0,8</t>
  </si>
  <si>
    <t>715893554</t>
  </si>
  <si>
    <t>kabel silový s Cu jádrem, kulatý laněný 2x1,5 mm2</t>
  </si>
  <si>
    <t>2140635733</t>
  </si>
  <si>
    <t>obsah kovu [kg/m], Cu =0,029, Al =0
2xAWG24, 7x0,2mm</t>
  </si>
  <si>
    <t>Sdělovací nízkofrekvenční kabel stíněný šestižilový pocínovaný</t>
  </si>
  <si>
    <t>-1324758866</t>
  </si>
  <si>
    <t>Sdělovací nízkofrekvenční kabel stíněný šestižilový pocínovaný
4x0,22mm2 + 2x0,75mm2, vnější průměr 4,8 mm</t>
  </si>
  <si>
    <t>341210461R</t>
  </si>
  <si>
    <t>Sdělovací nízkofrekvenční kabel stíněný osmižilový pocínovaný</t>
  </si>
  <si>
    <t>1944553850</t>
  </si>
  <si>
    <t>obsah kovu [kg/m], Cu =0,014, Al =0
6 x 0,22 mm2 + 2x 0,75 mm2, vnější průměr 5 mm</t>
  </si>
  <si>
    <t>341210462R</t>
  </si>
  <si>
    <t>Sdělovací nízkofrekvenční kabel stíněný desetižilový pocínovaný</t>
  </si>
  <si>
    <t>-1902542060</t>
  </si>
  <si>
    <t>obsah kovu [kg/m], Cu =0,014, Al =0
8x 0,22mm2 + 2x 0,75 mm2, vnější průměr 5,2 mm</t>
  </si>
  <si>
    <t>341210463R</t>
  </si>
  <si>
    <t>Sdělovací nízkofrekvenční kabel stíněný dvanáctitžilový pocínovaný</t>
  </si>
  <si>
    <t>1164440214</t>
  </si>
  <si>
    <t>obsah kovu [kg/m], Cu =0,014, Al =0
10x 0,22mm2 + 2x 0,75 mm2, vnější průměr 6,3 mm</t>
  </si>
  <si>
    <t>747251131</t>
  </si>
  <si>
    <t>Montáž svodiče přepětí nn 3.stupeň jednopólových jednodílných na DIN lištu</t>
  </si>
  <si>
    <t>-1431987907</t>
  </si>
  <si>
    <t>358895400</t>
  </si>
  <si>
    <t>svodič přepětí SVD-253-1N-MZS odnímatelné provedení, 230 V, signalizace, na DIN lištu</t>
  </si>
  <si>
    <t>-924990309</t>
  </si>
  <si>
    <t>EAN: 8590125383710</t>
  </si>
  <si>
    <t>-1171263340</t>
  </si>
  <si>
    <t>-844759443</t>
  </si>
  <si>
    <t>220322001</t>
  </si>
  <si>
    <t>Montáž zabezpečovací ústředny EZS</t>
  </si>
  <si>
    <t>-1371598826</t>
  </si>
  <si>
    <t>Sestava ústředny 520 zón, 32 podsystémů</t>
  </si>
  <si>
    <t>1850647439</t>
  </si>
  <si>
    <t xml:space="preserve">ústředna zabezpečení, stupeň III., modulární , 16 zón na základní desce, celkem 520 zón, 32 podsystémů, 63 koncentrátorů, 4x sběrnice, délka sběrnice 1000m, 230V/50Hz, AUX1A, záloha max. 34Ah/12V, </t>
  </si>
  <si>
    <t>10.968.449R</t>
  </si>
  <si>
    <t>pomocný spínaný zdroj</t>
  </si>
  <si>
    <t>-877885143</t>
  </si>
  <si>
    <t>pomocný spínaný zdroj k systému EZS, 230, stupeň II./50Hz/170VA, 10A/38Ah/12V</t>
  </si>
  <si>
    <t>1421195484</t>
  </si>
  <si>
    <t>40Ah</t>
  </si>
  <si>
    <t>-1875339286</t>
  </si>
  <si>
    <t>1024240938</t>
  </si>
  <si>
    <t>-1280317822</t>
  </si>
  <si>
    <t>10.667.275R</t>
  </si>
  <si>
    <t>PIR detektor, duální</t>
  </si>
  <si>
    <t>-2089800258</t>
  </si>
  <si>
    <t>PIR detektor, vějíř 15m, duální. stupeň II včetně držáku na stěnu</t>
  </si>
  <si>
    <t>10.706.672R</t>
  </si>
  <si>
    <t>MG kontakt, polarizovaný, s pracovní mezerou 11mm, stupeň II.</t>
  </si>
  <si>
    <t>1154730878</t>
  </si>
  <si>
    <t>magnetický kontakt, polarizovaný, s pracovní mezerou 11mm, stupeň II.</t>
  </si>
  <si>
    <t>10.706.674R</t>
  </si>
  <si>
    <t>Signalizační tablo 16 LED</t>
  </si>
  <si>
    <t>1594297333</t>
  </si>
  <si>
    <t>signalizační tablo, 16 vstupů, 16 LED signalizace, RS485, počet fukcí 75</t>
  </si>
  <si>
    <t>10.510.345R</t>
  </si>
  <si>
    <t>Signalizační LED kontrolka</t>
  </si>
  <si>
    <t>741513440</t>
  </si>
  <si>
    <t>signalizační LED kontrolka s bzučákem, červená, vnitřní 12Vss, 35mA</t>
  </si>
  <si>
    <t>10.510.355R</t>
  </si>
  <si>
    <t>Komunikační modul pro integraci ústředny</t>
  </si>
  <si>
    <t>1588668347</t>
  </si>
  <si>
    <t>10.935.561R</t>
  </si>
  <si>
    <t>Detektor tísňového hlášení, nástěnný</t>
  </si>
  <si>
    <t>1223147598</t>
  </si>
  <si>
    <t>tísňový hlásič, NO/NC kontakt plast se signalizací paměti poplachu</t>
  </si>
  <si>
    <t>10.935.573R</t>
  </si>
  <si>
    <t>modul RS232/RS485/TCPIP</t>
  </si>
  <si>
    <t>-840285998</t>
  </si>
  <si>
    <t>10.935.773R</t>
  </si>
  <si>
    <t>grafický a vizualizační SW</t>
  </si>
  <si>
    <t>1645891592</t>
  </si>
  <si>
    <t>10.935.444R</t>
  </si>
  <si>
    <t>koncentrátor 8+4, kovovém krytu</t>
  </si>
  <si>
    <t>1574918712</t>
  </si>
  <si>
    <t>koncentrátor, 8-mi zónový, 4 výstupy, v kovovém krytu</t>
  </si>
  <si>
    <t>10.935.126R</t>
  </si>
  <si>
    <t>klávesnice LCD, dvouřádkový displej LCD displej, 32 znaků, funkční klávesy 2x</t>
  </si>
  <si>
    <t>-1030611878</t>
  </si>
  <si>
    <t xml:space="preserve"> dvouřádkový displej LCD displej, 32 znaků, funkční klávesy 2x, </t>
  </si>
  <si>
    <t>10.935.129R</t>
  </si>
  <si>
    <t>kovový kryt na klávesnici se zámkem a sabotážním kontaktem</t>
  </si>
  <si>
    <t>-1515416508</t>
  </si>
  <si>
    <t>220322004</t>
  </si>
  <si>
    <t>Montáž rozvodné kompaktní krabice pro EZS</t>
  </si>
  <si>
    <t>2079337387</t>
  </si>
  <si>
    <t>Plastová nízká propojovací krabice, 5+1 šroubovací svorka</t>
  </si>
  <si>
    <t>-957101765</t>
  </si>
  <si>
    <t>10.054.781R</t>
  </si>
  <si>
    <t>Plastová nízká propojovací krabice, 8+1 šroubovací svorka</t>
  </si>
  <si>
    <t>-1132815912</t>
  </si>
  <si>
    <t>10.054.111R</t>
  </si>
  <si>
    <t>Oceloplechová krabice se zámkem</t>
  </si>
  <si>
    <t>1476563487</t>
  </si>
  <si>
    <t>220322009</t>
  </si>
  <si>
    <t>Oživení a nastavení systému EZS</t>
  </si>
  <si>
    <t>-349826654</t>
  </si>
  <si>
    <t>220322011</t>
  </si>
  <si>
    <t>Zaškolení obsluhy pro systém EZS</t>
  </si>
  <si>
    <t>-1723345942</t>
  </si>
  <si>
    <t>220322012</t>
  </si>
  <si>
    <t>Vyhotovení protokolu o funkční zkoušce EZS</t>
  </si>
  <si>
    <t>111149017</t>
  </si>
  <si>
    <t>-1365354628</t>
  </si>
  <si>
    <t>-1405126187</t>
  </si>
  <si>
    <t>-517695983</t>
  </si>
  <si>
    <t>-2089392622</t>
  </si>
  <si>
    <t>-697461150</t>
  </si>
  <si>
    <t>-960820540</t>
  </si>
  <si>
    <t>1400458782</t>
  </si>
  <si>
    <t>-796688287</t>
  </si>
  <si>
    <t>-419608563</t>
  </si>
  <si>
    <t>-1653149267</t>
  </si>
  <si>
    <t>-1789100789</t>
  </si>
  <si>
    <t>kabel s funkčností kabelového systému při požáru 3x1,5,8 B2cas1d1</t>
  </si>
  <si>
    <t>-561848038</t>
  </si>
  <si>
    <t>721959453</t>
  </si>
  <si>
    <t>-1796661926</t>
  </si>
  <si>
    <t>-1002640690</t>
  </si>
  <si>
    <t>1368571520</t>
  </si>
  <si>
    <t>220731515</t>
  </si>
  <si>
    <t>Montáž antény ve výšce přes 5 m</t>
  </si>
  <si>
    <t>1105665102</t>
  </si>
  <si>
    <t>vysílač v pásmu 400 MHz</t>
  </si>
  <si>
    <t>992278261</t>
  </si>
  <si>
    <t>10.968.419R</t>
  </si>
  <si>
    <t>anténa objektová, frekenční pásmo 400MHz (přesný typ viz měření)</t>
  </si>
  <si>
    <t>-626695061</t>
  </si>
  <si>
    <t>10.968.548R</t>
  </si>
  <si>
    <t>firmware pro komunikaci s ústřednou EPS -sér. rozhraní</t>
  </si>
  <si>
    <t>-1341559983</t>
  </si>
  <si>
    <t>10.968.648R</t>
  </si>
  <si>
    <t>propojovací kabel k anténě (přesný typ viz měření)</t>
  </si>
  <si>
    <t>-869181876</t>
  </si>
  <si>
    <t>10.968.748R</t>
  </si>
  <si>
    <t>konektor k propojení antény</t>
  </si>
  <si>
    <t>-1726002744</t>
  </si>
  <si>
    <t>-767428171</t>
  </si>
  <si>
    <t>92391434</t>
  </si>
  <si>
    <t>423924955</t>
  </si>
  <si>
    <t>propojovací kabel 4x2,5</t>
  </si>
  <si>
    <t>-285712194</t>
  </si>
  <si>
    <t>-2054377123</t>
  </si>
  <si>
    <t>-2139086051</t>
  </si>
  <si>
    <t>Montáž jednotky zesilovače 2x150 W</t>
  </si>
  <si>
    <t>613275381</t>
  </si>
  <si>
    <t>10.968.789R</t>
  </si>
  <si>
    <t>zesilovač 100V, 2x150W, 7x vstup</t>
  </si>
  <si>
    <t>687674607</t>
  </si>
  <si>
    <t>100V/1, 25-2, 5-5W, 90 dB, 100Hz-10kHz</t>
  </si>
  <si>
    <t>1518029285</t>
  </si>
  <si>
    <t>reproduktor stropní 6,5"</t>
  </si>
  <si>
    <t>580098990</t>
  </si>
  <si>
    <t>753: CCTV</t>
  </si>
  <si>
    <t>754: DSI</t>
  </si>
  <si>
    <t>755: DST</t>
  </si>
  <si>
    <t>756: DT</t>
  </si>
  <si>
    <t>757: EPS</t>
  </si>
  <si>
    <t>758: NZS</t>
  </si>
  <si>
    <t>759: PZTS</t>
  </si>
  <si>
    <t>sály</t>
  </si>
  <si>
    <t>140+120</t>
  </si>
  <si>
    <t xml:space="preserve">2.np </t>
  </si>
  <si>
    <t>12,50*1,20</t>
  </si>
  <si>
    <t>Akustický podhled pro velký a malý sál</t>
  </si>
  <si>
    <t>763130001</t>
  </si>
  <si>
    <t>763130002</t>
  </si>
  <si>
    <t>Akustický stěnový obklad na balkon</t>
  </si>
  <si>
    <t>Rekonstrukce objektu MKS v Domažlicích - stavební úpravy</t>
  </si>
  <si>
    <t>SO 00:  Vedlejší náklady</t>
  </si>
  <si>
    <t>001:  Vedlejší náklady</t>
  </si>
  <si>
    <t>001</t>
  </si>
  <si>
    <t>Zařízení staveniště - zřízení</t>
  </si>
  <si>
    <t>002</t>
  </si>
  <si>
    <t>Zařízení staveniště - provoz</t>
  </si>
  <si>
    <t>003</t>
  </si>
  <si>
    <t>Zařízení staveniště - odstranění</t>
  </si>
  <si>
    <t>Hygienické příčky montované v. 2 m - včetně dveří</t>
  </si>
  <si>
    <t>Oprava vnitřní vápenocementové štukové omítky stěn v rozsahu plochy do 10%</t>
  </si>
  <si>
    <t>612325421</t>
  </si>
  <si>
    <t>Otlučení vnitřní vápenné nebo vápenocementové omítky stěn stěn v rozsahu do 10 %</t>
  </si>
  <si>
    <t>978013121</t>
  </si>
  <si>
    <t>Atypické zámečnické konstrukce  - pod VZT na střeše</t>
  </si>
  <si>
    <t>Ocelový rám KDK na střeše - pod chladící jednotky</t>
  </si>
  <si>
    <t>Větrací mřížka 600x300</t>
  </si>
  <si>
    <t>Opona s mechanickým pojezdem s protipožární úpravou</t>
  </si>
  <si>
    <t>Dokumentace skutečného provedení</t>
  </si>
  <si>
    <t>ROZPOČET LOOP</t>
  </si>
  <si>
    <t>MKS Domažlice</t>
  </si>
  <si>
    <t>Domažlice</t>
  </si>
  <si>
    <t>Ing. M . Frühauf</t>
  </si>
  <si>
    <t>ROZPOČET CCTV</t>
  </si>
  <si>
    <t>ROZPOČET DSI</t>
  </si>
  <si>
    <t>ROZPOČET DST</t>
  </si>
  <si>
    <t>ROZPOČET DT</t>
  </si>
  <si>
    <t>ROZPOČET EPS</t>
  </si>
  <si>
    <t>ROZPOČET NZS</t>
  </si>
  <si>
    <t>ROZPOČET PZTS</t>
  </si>
  <si>
    <t>ROZPOČET ZDP</t>
  </si>
  <si>
    <t>ROZPOČET - ozvučení</t>
  </si>
  <si>
    <t>zař.č.10 - šatna kino</t>
  </si>
  <si>
    <t>10.1</t>
  </si>
  <si>
    <t xml:space="preserve">pořární ventilátor  vel. 065 - odolnost 400C/2h                                                         V=1250m3/h-500Pa  N=0.75kW,400V                               vč. požárně odolné pružné manžety                  </t>
  </si>
  <si>
    <t>10.2</t>
  </si>
  <si>
    <t>požárně odolná klapka na servopohon - 315x160</t>
  </si>
  <si>
    <t>10.3a</t>
  </si>
  <si>
    <t>požárně odolná krycí mřížka - 200x700</t>
  </si>
  <si>
    <t>dtto -315x200</t>
  </si>
  <si>
    <t>10.4</t>
  </si>
  <si>
    <t>10.5</t>
  </si>
  <si>
    <t>čtyřhranné VZT potrubí sk.III svařované z ocel. plechu, odolnost do 350 C                                                                       vč. tvar. Kusů a kompenzátorů</t>
  </si>
  <si>
    <t>1050                            30                 bm 15</t>
  </si>
  <si>
    <t xml:space="preserve">1500                            50                 bm 3 </t>
  </si>
  <si>
    <t xml:space="preserve">3500                          100                 bm 3                          </t>
  </si>
  <si>
    <t>10.6</t>
  </si>
  <si>
    <t>izolace protipožární ve složení např. :                                                       lamelové rohože Staflex M  tl. 6 cm na trny,                         spoje přelepeny Al páskou š=75mm</t>
  </si>
  <si>
    <t>10.7</t>
  </si>
  <si>
    <t>zař.č.11 - šatny sály</t>
  </si>
  <si>
    <t>11.1</t>
  </si>
  <si>
    <t xml:space="preserve">požární ventilátor vel. 065 - odolnost 400C/2h                                                         V=1250m3/h-500Pa  N=0.75kW,400V                                          vč.požárně odolnách pružných manžet                </t>
  </si>
  <si>
    <t>11.2</t>
  </si>
  <si>
    <t>požárně odolná klapka na servopohon - 315x200</t>
  </si>
  <si>
    <t>11.3</t>
  </si>
  <si>
    <t>požárně odolná krycí mřížka - 800x700</t>
  </si>
  <si>
    <t>11.4</t>
  </si>
  <si>
    <t>požárně odolná hlavice výfuková - o  280</t>
  </si>
  <si>
    <t>11.5</t>
  </si>
  <si>
    <t>1050                            30                   bm 20</t>
  </si>
  <si>
    <t xml:space="preserve">3500                          100                   bm 2                        </t>
  </si>
  <si>
    <t>11.6</t>
  </si>
  <si>
    <t>oplechování izolace ve venkovním prostoru</t>
  </si>
  <si>
    <t>11.7</t>
  </si>
  <si>
    <t>zař.č.12 - kino</t>
  </si>
  <si>
    <t>12.1</t>
  </si>
  <si>
    <t xml:space="preserve">požární ventilátor   vel.710 odolnost - 400C/2h                                                         V=23.800m3/h-300Pa  N=5.5kW,400V                              vč. požárně odolné zpětné klapky a požárně odolných pružných manžet                 </t>
  </si>
  <si>
    <t>12.2</t>
  </si>
  <si>
    <t xml:space="preserve">ventilátor   vel. 710                                                          V=19.200m3/h-300Pa  N=4kW,400V                                      vč. pružných manžet                </t>
  </si>
  <si>
    <t>12.3</t>
  </si>
  <si>
    <t>klapka na servo - 1000x630</t>
  </si>
  <si>
    <t>12.4a</t>
  </si>
  <si>
    <t>žaluzie protidešťová - 1000x1000</t>
  </si>
  <si>
    <t>dtto - 2500x1250 - dělená, pořárně odolná</t>
  </si>
  <si>
    <t>12.5</t>
  </si>
  <si>
    <t>krycí mřížka - 1000x630</t>
  </si>
  <si>
    <t>12.6</t>
  </si>
  <si>
    <t>požárně odolná velkoplošná výusť - 2500x800 - dělená</t>
  </si>
  <si>
    <t>12.7</t>
  </si>
  <si>
    <t xml:space="preserve"> neobsazeno</t>
  </si>
  <si>
    <t>12.8</t>
  </si>
  <si>
    <t>čtyřhranné VZT potrubí sk.I z ocel. pozink.plechu                   vč. tvar. kusů, VP</t>
  </si>
  <si>
    <t>4460                            50               bm 3</t>
  </si>
  <si>
    <t>3500                            50               bm 10</t>
  </si>
  <si>
    <t>12.9</t>
  </si>
  <si>
    <t>8000                          100                  bm 1</t>
  </si>
  <si>
    <t>7200                          100                  bm 1</t>
  </si>
  <si>
    <t>6800                              0                  bm 5</t>
  </si>
  <si>
    <t>3500                          100                   bm 4</t>
  </si>
  <si>
    <t>12.10</t>
  </si>
  <si>
    <t>izolace protipožární ve složení např. :                                                       lamelové rohože Staflex M  tl.6 cm na trny,                         spoje přelepeny Al páskou š=75mm</t>
  </si>
  <si>
    <t>oplechování izolace AL plechem /venkovní prostor/</t>
  </si>
  <si>
    <t>12.11</t>
  </si>
  <si>
    <t>Celkem  dodávka</t>
  </si>
  <si>
    <t>741: Požární větrání</t>
  </si>
  <si>
    <t>004</t>
  </si>
  <si>
    <t>752: LOOP</t>
  </si>
  <si>
    <t>Okno dřevěné Euro otevíravé 1550x1550, izolační dvojsklo</t>
  </si>
  <si>
    <t>Rekonstrukce č. 1 - "radnice" na náměstí Míru v Domažlicích</t>
  </si>
  <si>
    <t>161101501</t>
  </si>
  <si>
    <t>Svislé přemístění výkopku nošením svisle do v 3 m v hornině tř. 1 až 4</t>
  </si>
  <si>
    <t>162201201</t>
  </si>
  <si>
    <t>Vodorovné přemístění do 10 m nošením výkopku z horniny tř. 1 až 4</t>
  </si>
  <si>
    <t>26,50</t>
  </si>
  <si>
    <t>274311126</t>
  </si>
  <si>
    <t>Základové pasy, prahy, věnce a ostruhy z betonu prostého C 20/25</t>
  </si>
  <si>
    <t>1.pp - pod schody</t>
  </si>
  <si>
    <t>1,295*0,30*0,80</t>
  </si>
  <si>
    <t>Mazanina tl do 240 mm z betonu prostého tř. C 12/15</t>
  </si>
  <si>
    <t>26,50*0,15</t>
  </si>
  <si>
    <t>411322525</t>
  </si>
  <si>
    <t>Stropy trámové nebo kazetové ze ŽB tř. C 20/25</t>
  </si>
  <si>
    <t>411354254</t>
  </si>
  <si>
    <t>Bednění stropů ztracené z hraněných trapézových vln v 92 mm plech pozinkovaný tl 0,88 mm</t>
  </si>
  <si>
    <t>schodiště do 1.np</t>
  </si>
  <si>
    <t>1,20*1,20</t>
  </si>
  <si>
    <t>1,20*(1,08+2,16)*1,22</t>
  </si>
  <si>
    <t>výpočet v bourání</t>
  </si>
  <si>
    <t>do 1.np</t>
  </si>
  <si>
    <t>1,20*(5+9)</t>
  </si>
  <si>
    <t>1,20*(5+9)*0,19</t>
  </si>
  <si>
    <t>631311115</t>
  </si>
  <si>
    <t>Mazanina tl do 80 mm z betonu prostého tř. C 20/25</t>
  </si>
  <si>
    <t>26,50*0,06</t>
  </si>
  <si>
    <t>26,50*1,25*6,66/1000</t>
  </si>
  <si>
    <t>26,50*2</t>
  </si>
  <si>
    <t>635111115</t>
  </si>
  <si>
    <t>Násyp pod podlahy ze štěrkopísku s udusáním</t>
  </si>
  <si>
    <t>0096: Bourání</t>
  </si>
  <si>
    <t>2+1</t>
  </si>
  <si>
    <t>973042251</t>
  </si>
  <si>
    <t>Vysekání kapes ve zdivu z betonu pl do 0,10 m2 hl do 300 mm</t>
  </si>
  <si>
    <t>997013117</t>
  </si>
  <si>
    <t>Vnitrostaveništní doprava suti a vybouraných hmot pro budovy v do 24 m s použitím mechanizace</t>
  </si>
  <si>
    <t>997013511</t>
  </si>
  <si>
    <t>Odvoz suti a vybouraných hmot z meziskládky na skládku do 1 km s naložením a se složením</t>
  </si>
  <si>
    <t>997013509</t>
  </si>
  <si>
    <t>Příplatek k odvozu suti a vybouraných hmot na skládku ZKD 1 km přes 1 km</t>
  </si>
  <si>
    <t>Přesun hmot s omezením mechanizace pro budovy v. do 24 m</t>
  </si>
  <si>
    <t>43-M: Montáž ocelové konstrukce</t>
  </si>
  <si>
    <t>430000001</t>
  </si>
  <si>
    <t xml:space="preserve">1.pp </t>
  </si>
  <si>
    <t>U200</t>
  </si>
  <si>
    <t>5,30*25,30</t>
  </si>
  <si>
    <t>U180</t>
  </si>
  <si>
    <t>(2,16+1,20+0,15)*2*22,00</t>
  </si>
  <si>
    <t>I140</t>
  </si>
  <si>
    <t>1,20*14,30</t>
  </si>
  <si>
    <t>U140</t>
  </si>
  <si>
    <t>(1,08*2+1,20)*16,00</t>
  </si>
  <si>
    <t>plech 10 mm</t>
  </si>
  <si>
    <t>0,15*0,15*10*8*4</t>
  </si>
  <si>
    <t>L100/100/6</t>
  </si>
  <si>
    <t>1,295*0,10*2*6*8</t>
  </si>
  <si>
    <t>26,50*1,30+0,05</t>
  </si>
  <si>
    <t>34,50*0,00035</t>
  </si>
  <si>
    <t>62852264</t>
  </si>
  <si>
    <t>Pás s modifikovaným asfaltem - dodávka</t>
  </si>
  <si>
    <t>28376404</t>
  </si>
  <si>
    <t>Polystyren extrudovaný tl. 150 mm - dodávka</t>
  </si>
  <si>
    <t>713121211</t>
  </si>
  <si>
    <t>Montáž izolace tepelné podlah volně kladenými okrajovými pásky</t>
  </si>
  <si>
    <t>63152700</t>
  </si>
  <si>
    <t>Pásek podlahový 15x50 mm - dodávka</t>
  </si>
  <si>
    <t>763131431</t>
  </si>
  <si>
    <t>SDK podhled deska 1xDF 12,5 bez TI dvouvrstvá spodní kce profil CD+UD</t>
  </si>
  <si>
    <t>763131714</t>
  </si>
  <si>
    <t>SDK podhled základní penetrační nátěr</t>
  </si>
  <si>
    <t>Dodávka a montáž v kompletním provedení dle PD</t>
  </si>
  <si>
    <t>Z1</t>
  </si>
  <si>
    <t>7*0,27</t>
  </si>
  <si>
    <t>9*0,27</t>
  </si>
  <si>
    <t>771273113</t>
  </si>
  <si>
    <t>Montáž obkladů stupnic z dlaždic keramických lepených š do 300 mm</t>
  </si>
  <si>
    <t>1,20*(8+4)</t>
  </si>
  <si>
    <t>771273232</t>
  </si>
  <si>
    <t>Montáž obkladů podstupnic z dlaždic hladkých keramických lepených v do 200 mm</t>
  </si>
  <si>
    <t>771473113</t>
  </si>
  <si>
    <t>Montáž soklíků z dlaždic keramických lepených rovných v do 120 mm</t>
  </si>
  <si>
    <t>(1,895+3,05+3,895+1,20)*2</t>
  </si>
  <si>
    <t>1,20+1,20</t>
  </si>
  <si>
    <t>771473122</t>
  </si>
  <si>
    <t>Montáž soklíků z dlaždic keramických lepených schodišťových šikmých v do 90 mm</t>
  </si>
  <si>
    <t>1,08+2,16+(5+9)*0,19</t>
  </si>
  <si>
    <t>771573121</t>
  </si>
  <si>
    <t>Montáž podlah keramických režných hladkých lepených do 100 ks/m2</t>
  </si>
  <si>
    <t>59761500</t>
  </si>
  <si>
    <t>atrium</t>
  </si>
  <si>
    <t>Schodiště v atriu</t>
  </si>
  <si>
    <t>pas pod schodiště</t>
  </si>
  <si>
    <t>0,311*1,60</t>
  </si>
  <si>
    <t>6,183*0,10</t>
  </si>
  <si>
    <t>6,801*0,15</t>
  </si>
  <si>
    <t>26,50*1,25</t>
  </si>
  <si>
    <t>379,082*0,05</t>
  </si>
  <si>
    <t>Provizorní zábradlí z jacklů a OSB desky</t>
  </si>
  <si>
    <t>26,50+1,20*1,20</t>
  </si>
  <si>
    <t>atrium a mezipodesta</t>
  </si>
  <si>
    <t>SCH: Schodiště v atriu radnice</t>
  </si>
  <si>
    <t>721: Vnitřní kanalizace</t>
  </si>
  <si>
    <t>721000001</t>
  </si>
  <si>
    <t>Přeložka kanalizace vč. napojení</t>
  </si>
  <si>
    <t>998721203</t>
  </si>
  <si>
    <t>Přesun hmot procentní pro vnitřní kanalizace v objektech v do 24 m</t>
  </si>
  <si>
    <t>Ocelová konstrukce schodiště a ramp včetně kotvení a ochranných nátěrů - dodávka a montáž</t>
  </si>
  <si>
    <t>Elektrický topný kabel např. DEVI - vč. regulátoru Devireg 330</t>
  </si>
  <si>
    <t>VZT MKS</t>
  </si>
  <si>
    <t>Těsnící , spojovací a montážní materiál – cca 15% z váhy potrubí
- pryžové pásy + lepidlo -  pro těsnění přírub
- tmel – pro těsnění růžků zástřihů potrubí
- matky, podložky – spojovaní přírub
- ocelové pásky 50x2 – pomocné výztuhy potrubí 
- objímky pro závěsy kruhového potrubí
- profily L 50, 25 , závitové tyče + šrouby, matky a podložky – závěsy potrubí
- jiné profily / I, H/ -  pro konstrukce, podpěry a výměny závěsů
- trny na potrubí – pro montáž izolací
Závěsy a podpěry  potrubí po 3bm, před a za ohybem
Závěsy a podpěry  tlumičů a ohebného potrubí  po 1bm
Závěsy stoupaček po 2bm</t>
  </si>
  <si>
    <t>diagonální ventilátor do kruhového potrubí  1300/250   V=720m3/h  N=180W,230V  vč. zpětné klapky a rychlospojů</t>
  </si>
  <si>
    <t>MKS Silnoproud</t>
  </si>
  <si>
    <t xml:space="preserve"> Revizni zpráva</t>
  </si>
  <si>
    <t>Seznam připojených zařízení - skříň D1</t>
  </si>
  <si>
    <t>poř.č.</t>
  </si>
  <si>
    <t>od</t>
  </si>
  <si>
    <t>kabel</t>
  </si>
  <si>
    <t>typ</t>
  </si>
  <si>
    <t>do</t>
  </si>
  <si>
    <t>délka m</t>
  </si>
  <si>
    <t>WS1.1</t>
  </si>
  <si>
    <t>JYTY 3x1</t>
  </si>
  <si>
    <t>WS1.2</t>
  </si>
  <si>
    <t>JYTY 4x1</t>
  </si>
  <si>
    <t>WS1.3</t>
  </si>
  <si>
    <t>1.14,1.15</t>
  </si>
  <si>
    <t>WS1.4</t>
  </si>
  <si>
    <t>CYKY 3Dx1.5</t>
  </si>
  <si>
    <t>1.08b</t>
  </si>
  <si>
    <t>WS1.5</t>
  </si>
  <si>
    <t>1.08a</t>
  </si>
  <si>
    <t>WS1.6</t>
  </si>
  <si>
    <t>WS1.7</t>
  </si>
  <si>
    <t>1.03a</t>
  </si>
  <si>
    <t>WS1.8</t>
  </si>
  <si>
    <t>JYTY 2x1</t>
  </si>
  <si>
    <t>1.03b</t>
  </si>
  <si>
    <t>WS1.9</t>
  </si>
  <si>
    <t xml:space="preserve">EC pohon, D1 </t>
  </si>
  <si>
    <t>WS1.10</t>
  </si>
  <si>
    <t>EC pohon E1</t>
  </si>
  <si>
    <t>WS1.11</t>
  </si>
  <si>
    <t>EC pohon K1</t>
  </si>
  <si>
    <t>WS1.12</t>
  </si>
  <si>
    <t>WS1.13</t>
  </si>
  <si>
    <t>1.01a</t>
  </si>
  <si>
    <t>WS1.14</t>
  </si>
  <si>
    <t>1.01b</t>
  </si>
  <si>
    <t>WS1.15</t>
  </si>
  <si>
    <t>WS1.16</t>
  </si>
  <si>
    <t>1.10a</t>
  </si>
  <si>
    <t>WS1.17</t>
  </si>
  <si>
    <t>1.01c</t>
  </si>
  <si>
    <t>WS1.18</t>
  </si>
  <si>
    <t>rekuperátor</t>
  </si>
  <si>
    <t>WS1.19</t>
  </si>
  <si>
    <t>WS1.20</t>
  </si>
  <si>
    <t>WS1.21</t>
  </si>
  <si>
    <t>1.11b</t>
  </si>
  <si>
    <t>WS1.22</t>
  </si>
  <si>
    <t>WS1.23</t>
  </si>
  <si>
    <t>WS1.24</t>
  </si>
  <si>
    <t>1.08c</t>
  </si>
  <si>
    <t>WS1.25</t>
  </si>
  <si>
    <t>1.08d</t>
  </si>
  <si>
    <t>WS1.26</t>
  </si>
  <si>
    <t>EC pohon D1</t>
  </si>
  <si>
    <t>WS1.27</t>
  </si>
  <si>
    <t>WS1.28</t>
  </si>
  <si>
    <t>WS1.29</t>
  </si>
  <si>
    <t>WS1.30</t>
  </si>
  <si>
    <t>IO modul DI1</t>
  </si>
  <si>
    <t>WS1.31</t>
  </si>
  <si>
    <t>IO modul AI</t>
  </si>
  <si>
    <t>WS1.32</t>
  </si>
  <si>
    <t>IO modul DO1</t>
  </si>
  <si>
    <t>WS1.33</t>
  </si>
  <si>
    <t>IO modul DO2</t>
  </si>
  <si>
    <t>WS1.34</t>
  </si>
  <si>
    <t>CYKY 3Cx1.5</t>
  </si>
  <si>
    <t>čerp. reg. uzlu</t>
  </si>
  <si>
    <t>WS1.35</t>
  </si>
  <si>
    <t>WS1.36</t>
  </si>
  <si>
    <t>WS1.37</t>
  </si>
  <si>
    <t>1.11a</t>
  </si>
  <si>
    <t>WS1.38</t>
  </si>
  <si>
    <t>WS1.39</t>
  </si>
  <si>
    <t>1.10b</t>
  </si>
  <si>
    <t>WS1.40</t>
  </si>
  <si>
    <t>1.10c</t>
  </si>
  <si>
    <t>WS1.41</t>
  </si>
  <si>
    <t>1.10d</t>
  </si>
  <si>
    <t>WS2.1</t>
  </si>
  <si>
    <t>2.03a</t>
  </si>
  <si>
    <t>WS2.2</t>
  </si>
  <si>
    <t>WS2.3</t>
  </si>
  <si>
    <t>2.15,16</t>
  </si>
  <si>
    <t>WS2.4</t>
  </si>
  <si>
    <t>2.09a</t>
  </si>
  <si>
    <t>WS2.5</t>
  </si>
  <si>
    <t>2.08a</t>
  </si>
  <si>
    <t>WS2.6</t>
  </si>
  <si>
    <t>2.08b</t>
  </si>
  <si>
    <t>WS2.7</t>
  </si>
  <si>
    <t>2.09b</t>
  </si>
  <si>
    <t>WS2.8</t>
  </si>
  <si>
    <t>2.09c</t>
  </si>
  <si>
    <t>WS2.9</t>
  </si>
  <si>
    <t>2.03b</t>
  </si>
  <si>
    <t>WS2.12</t>
  </si>
  <si>
    <t>2.01a</t>
  </si>
  <si>
    <t>WS2.13</t>
  </si>
  <si>
    <t>2.01b</t>
  </si>
  <si>
    <t>WS2.14</t>
  </si>
  <si>
    <t>WS2.15</t>
  </si>
  <si>
    <t>WS2.16</t>
  </si>
  <si>
    <t>2.01c</t>
  </si>
  <si>
    <t>WS2.17</t>
  </si>
  <si>
    <t>WS2.18</t>
  </si>
  <si>
    <t>WS2.19</t>
  </si>
  <si>
    <t>2.11b</t>
  </si>
  <si>
    <t>WS2.20</t>
  </si>
  <si>
    <t>WS2.21</t>
  </si>
  <si>
    <t>WS2.22</t>
  </si>
  <si>
    <t>WS2.23</t>
  </si>
  <si>
    <t>WS2.24</t>
  </si>
  <si>
    <t>WS2.25</t>
  </si>
  <si>
    <t>WS2.26</t>
  </si>
  <si>
    <t>WS2.27</t>
  </si>
  <si>
    <t>WS2.28</t>
  </si>
  <si>
    <t>WS2.29</t>
  </si>
  <si>
    <t>WS2.30</t>
  </si>
  <si>
    <t>WS2.31</t>
  </si>
  <si>
    <t>2.11a</t>
  </si>
  <si>
    <t>WS2.32</t>
  </si>
  <si>
    <t>WS2.33</t>
  </si>
  <si>
    <t>WS2.34</t>
  </si>
  <si>
    <t>WS2.35</t>
  </si>
  <si>
    <t>2.10b</t>
  </si>
  <si>
    <t>WS2.36</t>
  </si>
  <si>
    <t>2.10c</t>
  </si>
  <si>
    <t>WS2.37</t>
  </si>
  <si>
    <t>2.10d</t>
  </si>
  <si>
    <t>760:ZDP</t>
  </si>
  <si>
    <t>761: Ozvučení</t>
  </si>
  <si>
    <t>těsnící, spojovací a montážní materiálTěsnící , spojovací a montážní materiál – cca 15% z váhy potrubí
- pryžové pásy + lepidlo -  pro těsnění přírub
- tmel – pro těsnění růžků zástřihů potrubí
- matky, podložky – spojovaní přírub
- ocelové pásky 50x2 – pomocné výztuhy potrubí 
- objímky pro závěsy kruhového potrubí
- profily L 50, 25 , závitové tyče + šrouby, matky a podložky – závěsy potrubí
- jiné profily / I, H/ -  pro konstrukce, podpěry a výměny závěsů
- trny na potrubí – pro montáž izolací
Závěsy a podpěry  potrubí po 3bm, před a za ohybem
Závěsy a podpěry  tlumičů a ohebného potrubí  po 1bm
Závěsy stoupaček po 2bm</t>
  </si>
  <si>
    <t>MKS POŽÁRNÍ VĚTRÁNÍ</t>
  </si>
  <si>
    <t>montáž VZT</t>
  </si>
  <si>
    <t>Montáž   VZT</t>
  </si>
  <si>
    <t>celkem</t>
  </si>
  <si>
    <t xml:space="preserve">    22-M - Montáže technologických zařízení</t>
  </si>
  <si>
    <t>hmotnost</t>
  </si>
  <si>
    <t>cel.hmot.</t>
  </si>
  <si>
    <t>součet hmotnosti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</si>
</sst>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,##0.00000"/>
    <numFmt numFmtId="171" formatCode="#,##0.0"/>
    <numFmt numFmtId="172" formatCode="#,##0.00\ _K_č"/>
    <numFmt numFmtId="173" formatCode="#,##0.000"/>
    <numFmt numFmtId="174" formatCode="#,##0.00\ &quot;Kč&quot;"/>
    <numFmt numFmtId="175" formatCode="dd\.mm\.yyyy"/>
  </numFmts>
  <fonts count="98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8"/>
      <color indexed="17"/>
      <name val="Courier New"/>
      <family val="3"/>
      <charset val="238"/>
    </font>
    <font>
      <sz val="10"/>
      <name val="Arial"/>
      <family val="2"/>
      <charset val="238"/>
    </font>
    <font>
      <sz val="10"/>
      <color indexed="5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8"/>
      <color indexed="17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color indexed="1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8"/>
      <color indexed="18"/>
      <name val="Arial"/>
      <family val="2"/>
      <charset val="238"/>
    </font>
    <font>
      <b/>
      <sz val="15"/>
      <color indexed="18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20"/>
      <color rgb="FF000080"/>
      <name val="Arial"/>
      <family val="2"/>
      <charset val="238"/>
    </font>
    <font>
      <sz val="8"/>
      <name val="Courier New"/>
      <family val="3"/>
      <charset val="238"/>
    </font>
    <font>
      <i/>
      <sz val="9"/>
      <name val="Arial"/>
      <family val="2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4"/>
      <name val="Arial CE"/>
      <family val="2"/>
      <charset val="238"/>
    </font>
    <font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name val="Helv"/>
    </font>
    <font>
      <sz val="8"/>
      <name val="Arial CE"/>
      <charset val="238"/>
    </font>
    <font>
      <sz val="10"/>
      <name val="Arial CE"/>
      <charset val="238"/>
    </font>
    <font>
      <sz val="8"/>
      <name val="Arial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9"/>
      <name val="Arial"/>
      <charset val="238"/>
    </font>
    <font>
      <b/>
      <sz val="12"/>
      <name val="Arial CE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b/>
      <sz val="13"/>
      <name val="Arial"/>
      <family val="2"/>
      <charset val="238"/>
    </font>
    <font>
      <sz val="11"/>
      <name val="Calibri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8"/>
      <name val="Arial"/>
      <family val="2"/>
    </font>
    <font>
      <sz val="9"/>
      <name val="Arial CE"/>
      <family val="2"/>
      <charset val="238"/>
    </font>
    <font>
      <b/>
      <sz val="14"/>
      <name val="Calibri"/>
      <family val="2"/>
    </font>
    <font>
      <sz val="9"/>
      <color rgb="FF000000"/>
      <name val="敓潧⁥䥕ᬀ冝㘘2☸+_x0008_"/>
      <charset val="238"/>
    </font>
    <font>
      <b/>
      <sz val="11"/>
      <color rgb="FF000000"/>
      <name val="敓潧⁥䥕ᬀ冝㘘2☸+_x0008_"/>
      <charset val="238"/>
    </font>
    <font>
      <i/>
      <sz val="10"/>
      <color rgb="FF000000"/>
      <name val="敓潧⁥䥕ᬀ冝㘘2☸+_x0008_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</font>
    <font>
      <sz val="9"/>
      <name val="Arial CE"/>
      <charset val="238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b/>
      <sz val="16"/>
      <name val="Trebuchet MS"/>
      <family val="2"/>
    </font>
    <font>
      <sz val="8"/>
      <color rgb="FF969696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003366"/>
      <name val="Trebuchet MS"/>
      <family val="2"/>
    </font>
    <font>
      <sz val="9"/>
      <color rgb="FF969696"/>
      <name val="Trebuchet MS"/>
      <family val="2"/>
    </font>
    <font>
      <b/>
      <sz val="12"/>
      <color rgb="FF960000"/>
      <name val="Trebuchet MS"/>
      <family val="2"/>
    </font>
    <font>
      <i/>
      <sz val="8"/>
      <color rgb="FF0000FF"/>
      <name val="Trebuchet MS"/>
      <family val="2"/>
    </font>
    <font>
      <sz val="9"/>
      <color rgb="FF000000"/>
      <name val="Trebuchet MS"/>
      <family val="2"/>
    </font>
    <font>
      <i/>
      <sz val="7"/>
      <color rgb="FF969696"/>
      <name val="Trebuchet MS"/>
      <family val="2"/>
    </font>
    <font>
      <sz val="8"/>
      <color rgb="FF960000"/>
      <name val="Trebuchet MS"/>
      <family val="2"/>
    </font>
    <font>
      <b/>
      <sz val="8"/>
      <name val="Trebuchet MS"/>
      <family val="2"/>
    </font>
    <font>
      <sz val="8"/>
      <color rgb="FF00B050"/>
      <name val="Courier New"/>
      <family val="3"/>
      <charset val="238"/>
    </font>
    <font>
      <b/>
      <sz val="11"/>
      <name val="Calibri"/>
      <family val="2"/>
      <charset val="238"/>
    </font>
    <font>
      <b/>
      <sz val="14"/>
      <color rgb="FF000000"/>
      <name val="敓潧⁥䥕ᬀ冝㘘2☸+_x0008_"/>
      <charset val="238"/>
    </font>
    <font>
      <sz val="8"/>
      <name val="MS Sans Serif"/>
      <family val="2"/>
      <charset val="238"/>
    </font>
    <font>
      <b/>
      <sz val="8"/>
      <name val="Arial CE"/>
      <charset val="238"/>
    </font>
    <font>
      <b/>
      <sz val="8"/>
      <color indexed="10"/>
      <name val="Arial CE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charset val="238"/>
    </font>
    <font>
      <sz val="10"/>
      <color rgb="FFFF0000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D2D2D2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/>
      <right/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40" fillId="0" borderId="0"/>
    <xf numFmtId="0" fontId="49" fillId="0" borderId="0"/>
    <xf numFmtId="0" fontId="6" fillId="0" borderId="0" applyAlignment="0">
      <alignment vertical="top" wrapText="1"/>
      <protection locked="0"/>
    </xf>
    <xf numFmtId="0" fontId="49" fillId="0" borderId="0"/>
    <xf numFmtId="0" fontId="74" fillId="0" borderId="0"/>
    <xf numFmtId="0" fontId="6" fillId="0" borderId="0"/>
    <xf numFmtId="0" fontId="40" fillId="0" borderId="0"/>
    <xf numFmtId="0" fontId="92" fillId="0" borderId="0" applyAlignment="0">
      <alignment vertical="top" wrapText="1"/>
      <protection locked="0"/>
    </xf>
  </cellStyleXfs>
  <cellXfs count="619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165" fontId="3" fillId="0" borderId="0" xfId="0" applyNumberFormat="1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168" fontId="1" fillId="0" borderId="0" xfId="0" applyNumberFormat="1" applyFont="1" applyAlignment="1">
      <alignment horizontal="right" vertical="top"/>
    </xf>
    <xf numFmtId="164" fontId="4" fillId="0" borderId="0" xfId="0" applyNumberFormat="1" applyFont="1" applyAlignment="1"/>
    <xf numFmtId="49" fontId="4" fillId="0" borderId="0" xfId="0" applyNumberFormat="1" applyFont="1" applyAlignment="1"/>
    <xf numFmtId="165" fontId="4" fillId="0" borderId="0" xfId="0" applyNumberFormat="1" applyFont="1" applyFill="1" applyBorder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168" fontId="4" fillId="0" borderId="0" xfId="0" applyNumberFormat="1" applyFont="1" applyAlignment="1"/>
    <xf numFmtId="49" fontId="7" fillId="0" borderId="0" xfId="0" applyNumberFormat="1" applyFont="1" applyAlignment="1">
      <alignment horizontal="left" vertical="top"/>
    </xf>
    <xf numFmtId="49" fontId="8" fillId="0" borderId="0" xfId="0" applyNumberFormat="1" applyFont="1" applyAlignment="1"/>
    <xf numFmtId="164" fontId="9" fillId="0" borderId="0" xfId="0" applyNumberFormat="1" applyFont="1" applyAlignment="1"/>
    <xf numFmtId="164" fontId="10" fillId="0" borderId="2" xfId="0" applyNumberFormat="1" applyFont="1" applyBorder="1" applyAlignment="1">
      <alignment horizontal="right" vertical="top"/>
    </xf>
    <xf numFmtId="49" fontId="10" fillId="0" borderId="2" xfId="0" applyNumberFormat="1" applyFont="1" applyBorder="1" applyAlignment="1">
      <alignment horizontal="center" vertical="top"/>
    </xf>
    <xf numFmtId="0" fontId="11" fillId="0" borderId="0" xfId="0" applyFont="1"/>
    <xf numFmtId="0" fontId="12" fillId="0" borderId="0" xfId="0" applyFont="1"/>
    <xf numFmtId="166" fontId="10" fillId="0" borderId="2" xfId="0" applyNumberFormat="1" applyFont="1" applyBorder="1" applyAlignment="1">
      <alignment horizontal="right" vertical="top"/>
    </xf>
    <xf numFmtId="167" fontId="10" fillId="0" borderId="2" xfId="0" applyNumberFormat="1" applyFont="1" applyBorder="1" applyAlignment="1">
      <alignment horizontal="right" vertical="top"/>
    </xf>
    <xf numFmtId="0" fontId="33" fillId="0" borderId="0" xfId="2"/>
    <xf numFmtId="0" fontId="15" fillId="0" borderId="0" xfId="0" applyFont="1"/>
    <xf numFmtId="49" fontId="16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17" fillId="0" borderId="0" xfId="0" applyFont="1"/>
    <xf numFmtId="164" fontId="17" fillId="0" borderId="0" xfId="0" applyNumberFormat="1" applyFont="1" applyAlignment="1"/>
    <xf numFmtId="49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left"/>
    </xf>
    <xf numFmtId="165" fontId="17" fillId="0" borderId="0" xfId="0" applyNumberFormat="1" applyFont="1" applyFill="1" applyBorder="1" applyAlignment="1"/>
    <xf numFmtId="166" fontId="17" fillId="0" borderId="0" xfId="0" applyNumberFormat="1" applyFont="1" applyAlignment="1"/>
    <xf numFmtId="167" fontId="17" fillId="0" borderId="0" xfId="0" applyNumberFormat="1" applyFont="1" applyAlignment="1"/>
    <xf numFmtId="168" fontId="17" fillId="0" borderId="0" xfId="0" applyNumberFormat="1" applyFont="1" applyAlignment="1"/>
    <xf numFmtId="169" fontId="17" fillId="0" borderId="0" xfId="0" applyNumberFormat="1" applyFont="1" applyAlignment="1"/>
    <xf numFmtId="0" fontId="2" fillId="0" borderId="0" xfId="0" applyFont="1"/>
    <xf numFmtId="164" fontId="2" fillId="0" borderId="0" xfId="0" applyNumberFormat="1" applyFont="1" applyAlignment="1"/>
    <xf numFmtId="0" fontId="2" fillId="0" borderId="0" xfId="0" applyNumberFormat="1" applyFont="1" applyAlignment="1">
      <alignment horizontal="left"/>
    </xf>
    <xf numFmtId="165" fontId="2" fillId="0" borderId="0" xfId="0" applyNumberFormat="1" applyFont="1" applyFill="1" applyBorder="1" applyAlignment="1"/>
    <xf numFmtId="166" fontId="2" fillId="0" borderId="0" xfId="0" applyNumberFormat="1" applyFont="1" applyAlignment="1"/>
    <xf numFmtId="167" fontId="2" fillId="0" borderId="0" xfId="0" applyNumberFormat="1" applyFont="1" applyAlignment="1"/>
    <xf numFmtId="168" fontId="2" fillId="0" borderId="0" xfId="0" applyNumberFormat="1" applyFont="1" applyAlignment="1"/>
    <xf numFmtId="169" fontId="2" fillId="0" borderId="0" xfId="0" applyNumberFormat="1" applyFont="1" applyAlignment="1"/>
    <xf numFmtId="0" fontId="18" fillId="0" borderId="0" xfId="0" applyFont="1"/>
    <xf numFmtId="49" fontId="10" fillId="0" borderId="2" xfId="0" applyNumberFormat="1" applyFont="1" applyBorder="1" applyAlignment="1">
      <alignment horizontal="left" vertical="top"/>
    </xf>
    <xf numFmtId="0" fontId="10" fillId="0" borderId="2" xfId="0" applyNumberFormat="1" applyFont="1" applyBorder="1" applyAlignment="1">
      <alignment horizontal="left" vertical="top" wrapText="1"/>
    </xf>
    <xf numFmtId="165" fontId="19" fillId="0" borderId="2" xfId="0" applyNumberFormat="1" applyFont="1" applyFill="1" applyBorder="1" applyAlignment="1">
      <alignment horizontal="right" vertical="top"/>
    </xf>
    <xf numFmtId="168" fontId="10" fillId="0" borderId="2" xfId="0" applyNumberFormat="1" applyFont="1" applyBorder="1" applyAlignment="1">
      <alignment horizontal="right" vertical="top"/>
    </xf>
    <xf numFmtId="169" fontId="10" fillId="0" borderId="2" xfId="0" applyNumberFormat="1" applyFont="1" applyBorder="1" applyAlignment="1">
      <alignment horizontal="right" vertical="top"/>
    </xf>
    <xf numFmtId="0" fontId="20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left" vertical="top" wrapText="1"/>
    </xf>
    <xf numFmtId="167" fontId="5" fillId="0" borderId="0" xfId="0" applyNumberFormat="1" applyFont="1" applyAlignment="1">
      <alignment horizontal="left" vertical="top" wrapText="1"/>
    </xf>
    <xf numFmtId="168" fontId="5" fillId="0" borderId="0" xfId="0" applyNumberFormat="1" applyFont="1" applyAlignment="1">
      <alignment horizontal="left" vertical="top" wrapText="1"/>
    </xf>
    <xf numFmtId="0" fontId="21" fillId="0" borderId="0" xfId="0" applyFont="1"/>
    <xf numFmtId="167" fontId="22" fillId="0" borderId="0" xfId="0" applyNumberFormat="1" applyFont="1" applyAlignment="1"/>
    <xf numFmtId="0" fontId="23" fillId="0" borderId="0" xfId="0" applyFont="1"/>
    <xf numFmtId="167" fontId="16" fillId="0" borderId="0" xfId="0" applyNumberFormat="1" applyFont="1" applyAlignment="1"/>
    <xf numFmtId="0" fontId="14" fillId="0" borderId="0" xfId="0" applyFont="1" applyAlignment="1">
      <alignment horizontal="left"/>
    </xf>
    <xf numFmtId="0" fontId="24" fillId="0" borderId="0" xfId="0" applyFont="1"/>
    <xf numFmtId="0" fontId="25" fillId="0" borderId="4" xfId="0" applyFont="1" applyBorder="1" applyAlignment="1">
      <alignment horizontal="left"/>
    </xf>
    <xf numFmtId="167" fontId="25" fillId="0" borderId="4" xfId="0" applyNumberFormat="1" applyFont="1" applyBorder="1" applyAlignment="1"/>
    <xf numFmtId="0" fontId="25" fillId="0" borderId="0" xfId="0" applyFont="1" applyAlignment="1">
      <alignment horizontal="left"/>
    </xf>
    <xf numFmtId="167" fontId="25" fillId="0" borderId="0" xfId="0" applyNumberFormat="1" applyFont="1" applyAlignment="1"/>
    <xf numFmtId="0" fontId="26" fillId="0" borderId="0" xfId="0" applyFont="1"/>
    <xf numFmtId="167" fontId="27" fillId="0" borderId="0" xfId="0" applyNumberFormat="1" applyFont="1" applyAlignment="1"/>
    <xf numFmtId="0" fontId="28" fillId="0" borderId="0" xfId="2" applyNumberFormat="1" applyFont="1" applyBorder="1" applyAlignment="1">
      <alignment horizontal="left"/>
    </xf>
    <xf numFmtId="0" fontId="33" fillId="0" borderId="0" xfId="2" applyNumberFormat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29" fillId="0" borderId="0" xfId="1" applyNumberFormat="1" applyFont="1" applyBorder="1" applyAlignment="1">
      <alignment horizontal="left"/>
    </xf>
    <xf numFmtId="0" fontId="0" fillId="0" borderId="0" xfId="0" applyNumberFormat="1" applyFill="1" applyAlignment="1">
      <alignment horizontal="left"/>
    </xf>
    <xf numFmtId="0" fontId="29" fillId="0" borderId="0" xfId="1" applyNumberFormat="1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left" vertical="top"/>
    </xf>
    <xf numFmtId="0" fontId="27" fillId="0" borderId="0" xfId="0" applyFont="1" applyAlignment="1">
      <alignment horizontal="left" indent="1"/>
    </xf>
    <xf numFmtId="49" fontId="22" fillId="0" borderId="0" xfId="0" applyNumberFormat="1" applyFont="1" applyAlignment="1">
      <alignment horizontal="left" indent="1"/>
    </xf>
    <xf numFmtId="49" fontId="16" fillId="0" borderId="0" xfId="0" applyNumberFormat="1" applyFont="1" applyAlignment="1">
      <alignment horizontal="left" indent="2"/>
    </xf>
    <xf numFmtId="0" fontId="6" fillId="0" borderId="0" xfId="0" applyFo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right"/>
    </xf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 wrapText="1"/>
    </xf>
    <xf numFmtId="165" fontId="34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168" fontId="34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NumberFormat="1" applyFont="1" applyBorder="1" applyAlignment="1">
      <alignment horizontal="center" vertical="top"/>
    </xf>
    <xf numFmtId="0" fontId="13" fillId="0" borderId="5" xfId="0" applyNumberFormat="1" applyFont="1" applyBorder="1" applyAlignment="1">
      <alignment horizontal="left" vertical="top"/>
    </xf>
    <xf numFmtId="0" fontId="6" fillId="0" borderId="6" xfId="0" applyNumberFormat="1" applyFont="1" applyBorder="1" applyAlignment="1">
      <alignment horizontal="left" vertical="top" wrapText="1"/>
    </xf>
    <xf numFmtId="0" fontId="13" fillId="0" borderId="7" xfId="0" applyNumberFormat="1" applyFont="1" applyBorder="1" applyAlignment="1">
      <alignment horizontal="left" vertical="top"/>
    </xf>
    <xf numFmtId="0" fontId="30" fillId="0" borderId="8" xfId="0" applyNumberFormat="1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13" fillId="0" borderId="9" xfId="0" applyNumberFormat="1" applyFont="1" applyBorder="1" applyAlignment="1">
      <alignment horizontal="left" vertical="top"/>
    </xf>
    <xf numFmtId="0" fontId="6" fillId="0" borderId="10" xfId="0" applyNumberFormat="1" applyFont="1" applyBorder="1" applyAlignment="1">
      <alignment horizontal="left" vertical="top" wrapText="1"/>
    </xf>
    <xf numFmtId="0" fontId="16" fillId="0" borderId="3" xfId="0" applyNumberFormat="1" applyFont="1" applyBorder="1" applyAlignment="1">
      <alignment horizontal="center"/>
    </xf>
    <xf numFmtId="164" fontId="31" fillId="0" borderId="0" xfId="0" applyNumberFormat="1" applyFont="1" applyAlignment="1">
      <alignment horizontal="left" indent="3"/>
    </xf>
    <xf numFmtId="49" fontId="2" fillId="0" borderId="3" xfId="0" applyNumberFormat="1" applyFont="1" applyBorder="1" applyAlignment="1">
      <alignment horizontal="center"/>
    </xf>
    <xf numFmtId="0" fontId="35" fillId="0" borderId="0" xfId="0" applyFont="1"/>
    <xf numFmtId="0" fontId="13" fillId="0" borderId="7" xfId="0" applyNumberFormat="1" applyFont="1" applyBorder="1" applyAlignment="1">
      <alignment horizontal="left" vertical="center"/>
    </xf>
    <xf numFmtId="166" fontId="9" fillId="0" borderId="2" xfId="0" applyNumberFormat="1" applyFont="1" applyFill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9" fillId="0" borderId="0" xfId="0" applyFont="1"/>
    <xf numFmtId="49" fontId="10" fillId="0" borderId="2" xfId="0" applyNumberFormat="1" applyFont="1" applyFill="1" applyBorder="1" applyAlignment="1">
      <alignment horizontal="left" vertical="top"/>
    </xf>
    <xf numFmtId="49" fontId="2" fillId="0" borderId="0" xfId="0" applyNumberFormat="1" applyFont="1" applyAlignment="1">
      <alignment horizontal="left" indent="2"/>
    </xf>
    <xf numFmtId="0" fontId="9" fillId="0" borderId="2" xfId="0" applyNumberFormat="1" applyFont="1" applyBorder="1" applyAlignment="1">
      <alignment horizontal="left" vertical="top" wrapText="1"/>
    </xf>
    <xf numFmtId="166" fontId="37" fillId="0" borderId="0" xfId="0" applyNumberFormat="1" applyFont="1" applyAlignment="1">
      <alignment horizontal="left" vertical="top" wrapText="1"/>
    </xf>
    <xf numFmtId="0" fontId="38" fillId="0" borderId="0" xfId="0" applyNumberFormat="1" applyFont="1" applyAlignment="1">
      <alignment horizontal="left"/>
    </xf>
    <xf numFmtId="0" fontId="42" fillId="0" borderId="0" xfId="3" applyFont="1"/>
    <xf numFmtId="0" fontId="40" fillId="0" borderId="0" xfId="3"/>
    <xf numFmtId="0" fontId="43" fillId="0" borderId="12" xfId="3" applyFont="1" applyBorder="1" applyAlignment="1">
      <alignment vertical="center"/>
    </xf>
    <xf numFmtId="49" fontId="43" fillId="0" borderId="13" xfId="3" applyNumberFormat="1" applyFont="1" applyBorder="1" applyAlignment="1">
      <alignment vertical="center"/>
    </xf>
    <xf numFmtId="0" fontId="40" fillId="0" borderId="17" xfId="3" applyFont="1" applyBorder="1" applyAlignment="1">
      <alignment vertical="center"/>
    </xf>
    <xf numFmtId="49" fontId="40" fillId="0" borderId="18" xfId="3" applyNumberFormat="1" applyBorder="1" applyAlignment="1">
      <alignment vertical="center"/>
    </xf>
    <xf numFmtId="49" fontId="40" fillId="0" borderId="0" xfId="3" applyNumberFormat="1"/>
    <xf numFmtId="0" fontId="43" fillId="2" borderId="20" xfId="3" applyFont="1" applyFill="1" applyBorder="1" applyAlignment="1">
      <alignment vertical="center"/>
    </xf>
    <xf numFmtId="49" fontId="43" fillId="2" borderId="20" xfId="3" applyNumberFormat="1" applyFont="1" applyFill="1" applyBorder="1" applyAlignment="1">
      <alignment vertical="center"/>
    </xf>
    <xf numFmtId="0" fontId="45" fillId="0" borderId="20" xfId="3" applyNumberFormat="1" applyFont="1" applyBorder="1" applyAlignment="1">
      <alignment horizontal="left" vertical="top" wrapText="1"/>
    </xf>
    <xf numFmtId="0" fontId="46" fillId="2" borderId="20" xfId="3" applyFont="1" applyFill="1" applyBorder="1" applyAlignment="1">
      <alignment horizontal="center" vertical="top"/>
    </xf>
    <xf numFmtId="170" fontId="46" fillId="2" borderId="20" xfId="3" applyNumberFormat="1" applyFont="1" applyFill="1" applyBorder="1" applyAlignment="1">
      <alignment vertical="top"/>
    </xf>
    <xf numFmtId="4" fontId="46" fillId="2" borderId="20" xfId="3" applyNumberFormat="1" applyFont="1" applyFill="1" applyBorder="1" applyAlignment="1">
      <alignment vertical="top"/>
    </xf>
    <xf numFmtId="4" fontId="46" fillId="2" borderId="20" xfId="3" applyNumberFormat="1" applyFont="1" applyFill="1" applyBorder="1" applyAlignment="1">
      <alignment horizontal="right" vertical="top"/>
    </xf>
    <xf numFmtId="0" fontId="40" fillId="0" borderId="20" xfId="3" applyBorder="1"/>
    <xf numFmtId="49" fontId="40" fillId="0" borderId="20" xfId="3" applyNumberFormat="1" applyBorder="1"/>
    <xf numFmtId="0" fontId="40" fillId="0" borderId="20" xfId="3" applyBorder="1" applyAlignment="1">
      <alignment horizontal="center"/>
    </xf>
    <xf numFmtId="0" fontId="40" fillId="3" borderId="20" xfId="3" applyFont="1" applyFill="1" applyBorder="1"/>
    <xf numFmtId="49" fontId="40" fillId="3" borderId="20" xfId="3" applyNumberFormat="1" applyFont="1" applyFill="1" applyBorder="1"/>
    <xf numFmtId="0" fontId="40" fillId="3" borderId="20" xfId="3" applyFont="1" applyFill="1" applyBorder="1" applyAlignment="1">
      <alignment horizontal="center"/>
    </xf>
    <xf numFmtId="0" fontId="42" fillId="3" borderId="19" xfId="3" applyFont="1" applyFill="1" applyBorder="1" applyAlignment="1">
      <alignment wrapText="1"/>
    </xf>
    <xf numFmtId="0" fontId="42" fillId="3" borderId="17" xfId="3" applyFont="1" applyFill="1" applyBorder="1" applyAlignment="1">
      <alignment wrapText="1"/>
    </xf>
    <xf numFmtId="0" fontId="40" fillId="3" borderId="17" xfId="3" applyFont="1" applyFill="1" applyBorder="1" applyAlignment="1">
      <alignment wrapText="1"/>
    </xf>
    <xf numFmtId="0" fontId="46" fillId="2" borderId="20" xfId="3" applyFont="1" applyFill="1" applyBorder="1" applyAlignment="1">
      <alignment vertical="top"/>
    </xf>
    <xf numFmtId="49" fontId="46" fillId="2" borderId="20" xfId="3" applyNumberFormat="1" applyFont="1" applyFill="1" applyBorder="1" applyAlignment="1">
      <alignment vertical="top"/>
    </xf>
    <xf numFmtId="4" fontId="47" fillId="2" borderId="20" xfId="3" applyNumberFormat="1" applyFont="1" applyFill="1" applyBorder="1" applyAlignment="1">
      <alignment horizontal="right" vertical="top"/>
    </xf>
    <xf numFmtId="4" fontId="48" fillId="2" borderId="21" xfId="3" applyNumberFormat="1" applyFont="1" applyFill="1" applyBorder="1" applyAlignment="1">
      <alignment vertical="top"/>
    </xf>
    <xf numFmtId="4" fontId="48" fillId="2" borderId="12" xfId="3" applyNumberFormat="1" applyFont="1" applyFill="1" applyBorder="1" applyAlignment="1">
      <alignment vertical="top"/>
    </xf>
    <xf numFmtId="4" fontId="46" fillId="2" borderId="12" xfId="3" applyNumberFormat="1" applyFont="1" applyFill="1" applyBorder="1" applyAlignment="1">
      <alignment vertical="top"/>
    </xf>
    <xf numFmtId="4" fontId="46" fillId="2" borderId="22" xfId="3" applyNumberFormat="1" applyFont="1" applyFill="1" applyBorder="1" applyAlignment="1">
      <alignment vertical="top"/>
    </xf>
    <xf numFmtId="0" fontId="46" fillId="0" borderId="20" xfId="3" applyFont="1" applyBorder="1" applyAlignment="1">
      <alignment vertical="top"/>
    </xf>
    <xf numFmtId="0" fontId="46" fillId="0" borderId="20" xfId="3" applyNumberFormat="1" applyFont="1" applyBorder="1" applyAlignment="1">
      <alignment vertical="top"/>
    </xf>
    <xf numFmtId="0" fontId="46" fillId="0" borderId="20" xfId="3" applyNumberFormat="1" applyFont="1" applyBorder="1" applyAlignment="1">
      <alignment horizontal="left" vertical="top" wrapText="1"/>
    </xf>
    <xf numFmtId="0" fontId="46" fillId="0" borderId="20" xfId="3" applyFont="1" applyBorder="1" applyAlignment="1">
      <alignment horizontal="center" vertical="top" shrinkToFit="1"/>
    </xf>
    <xf numFmtId="170" fontId="46" fillId="0" borderId="20" xfId="3" applyNumberFormat="1" applyFont="1" applyBorder="1" applyAlignment="1">
      <alignment vertical="top" shrinkToFit="1"/>
    </xf>
    <xf numFmtId="4" fontId="46" fillId="0" borderId="20" xfId="3" applyNumberFormat="1" applyFont="1" applyBorder="1" applyAlignment="1">
      <alignment vertical="top" shrinkToFit="1"/>
    </xf>
    <xf numFmtId="4" fontId="48" fillId="2" borderId="23" xfId="3" applyNumberFormat="1" applyFont="1" applyFill="1" applyBorder="1" applyAlignment="1">
      <alignment vertical="top"/>
    </xf>
    <xf numFmtId="4" fontId="48" fillId="2" borderId="24" xfId="3" applyNumberFormat="1" applyFont="1" applyFill="1" applyBorder="1" applyAlignment="1">
      <alignment vertical="top"/>
    </xf>
    <xf numFmtId="4" fontId="46" fillId="2" borderId="24" xfId="3" applyNumberFormat="1" applyFont="1" applyFill="1" applyBorder="1" applyAlignment="1">
      <alignment vertical="top"/>
    </xf>
    <xf numFmtId="4" fontId="46" fillId="2" borderId="25" xfId="3" applyNumberFormat="1" applyFont="1" applyFill="1" applyBorder="1" applyAlignment="1">
      <alignment vertical="top"/>
    </xf>
    <xf numFmtId="4" fontId="48" fillId="0" borderId="23" xfId="3" applyNumberFormat="1" applyFont="1" applyBorder="1" applyAlignment="1">
      <alignment vertical="top" shrinkToFit="1"/>
    </xf>
    <xf numFmtId="4" fontId="48" fillId="0" borderId="24" xfId="3" applyNumberFormat="1" applyFont="1" applyBorder="1" applyAlignment="1">
      <alignment vertical="top" shrinkToFit="1"/>
    </xf>
    <xf numFmtId="4" fontId="46" fillId="0" borderId="24" xfId="3" applyNumberFormat="1" applyFont="1" applyBorder="1" applyAlignment="1">
      <alignment vertical="top" shrinkToFit="1"/>
    </xf>
    <xf numFmtId="4" fontId="46" fillId="0" borderId="25" xfId="3" applyNumberFormat="1" applyFont="1" applyBorder="1" applyAlignment="1">
      <alignment vertical="top" shrinkToFit="1"/>
    </xf>
    <xf numFmtId="0" fontId="46" fillId="0" borderId="0" xfId="3" applyFont="1"/>
    <xf numFmtId="4" fontId="48" fillId="2" borderId="16" xfId="3" applyNumberFormat="1" applyFont="1" applyFill="1" applyBorder="1" applyAlignment="1">
      <alignment vertical="top" shrinkToFit="1"/>
    </xf>
    <xf numFmtId="4" fontId="48" fillId="2" borderId="26" xfId="3" applyNumberFormat="1" applyFont="1" applyFill="1" applyBorder="1" applyAlignment="1">
      <alignment vertical="top" shrinkToFit="1"/>
    </xf>
    <xf numFmtId="4" fontId="46" fillId="2" borderId="26" xfId="3" applyNumberFormat="1" applyFont="1" applyFill="1" applyBorder="1" applyAlignment="1">
      <alignment vertical="top" shrinkToFit="1"/>
    </xf>
    <xf numFmtId="4" fontId="46" fillId="2" borderId="14" xfId="3" applyNumberFormat="1" applyFont="1" applyFill="1" applyBorder="1" applyAlignment="1">
      <alignment vertical="top" shrinkToFit="1"/>
    </xf>
    <xf numFmtId="4" fontId="46" fillId="2" borderId="24" xfId="3" applyNumberFormat="1" applyFont="1" applyFill="1" applyBorder="1" applyAlignment="1">
      <alignment horizontal="right" vertical="top"/>
    </xf>
    <xf numFmtId="0" fontId="46" fillId="0" borderId="25" xfId="3" applyFont="1" applyBorder="1" applyAlignment="1">
      <alignment vertical="top"/>
    </xf>
    <xf numFmtId="0" fontId="46" fillId="0" borderId="25" xfId="3" applyNumberFormat="1" applyFont="1" applyBorder="1" applyAlignment="1">
      <alignment vertical="top"/>
    </xf>
    <xf numFmtId="0" fontId="46" fillId="0" borderId="24" xfId="3" applyNumberFormat="1" applyFont="1" applyBorder="1" applyAlignment="1">
      <alignment horizontal="left" vertical="top" wrapText="1"/>
    </xf>
    <xf numFmtId="0" fontId="46" fillId="0" borderId="23" xfId="3" applyFont="1" applyBorder="1" applyAlignment="1">
      <alignment horizontal="center" vertical="top" shrinkToFit="1"/>
    </xf>
    <xf numFmtId="170" fontId="46" fillId="0" borderId="24" xfId="3" applyNumberFormat="1" applyFont="1" applyBorder="1" applyAlignment="1">
      <alignment vertical="top" shrinkToFit="1"/>
    </xf>
    <xf numFmtId="0" fontId="40" fillId="0" borderId="0" xfId="3" applyAlignment="1">
      <alignment horizontal="center"/>
    </xf>
    <xf numFmtId="49" fontId="50" fillId="0" borderId="20" xfId="4" applyNumberFormat="1" applyFont="1" applyFill="1" applyBorder="1" applyAlignment="1">
      <alignment horizontal="center" vertical="center" wrapText="1"/>
    </xf>
    <xf numFmtId="49" fontId="51" fillId="0" borderId="20" xfId="4" applyNumberFormat="1" applyFont="1" applyFill="1" applyBorder="1" applyAlignment="1">
      <alignment horizontal="center" wrapText="1"/>
    </xf>
    <xf numFmtId="0" fontId="50" fillId="0" borderId="20" xfId="4" applyFont="1" applyFill="1" applyBorder="1" applyAlignment="1">
      <alignment horizontal="center" vertical="center" wrapText="1"/>
    </xf>
    <xf numFmtId="4" fontId="50" fillId="0" borderId="20" xfId="4" applyNumberFormat="1" applyFont="1" applyFill="1" applyBorder="1" applyAlignment="1">
      <alignment horizontal="center" wrapText="1"/>
    </xf>
    <xf numFmtId="171" fontId="51" fillId="0" borderId="20" xfId="4" applyNumberFormat="1" applyFont="1" applyFill="1" applyBorder="1" applyAlignment="1">
      <alignment horizontal="right" wrapText="1"/>
    </xf>
    <xf numFmtId="172" fontId="51" fillId="0" borderId="20" xfId="4" applyNumberFormat="1" applyFont="1" applyFill="1" applyBorder="1" applyAlignment="1">
      <alignment horizontal="right" wrapText="1"/>
    </xf>
    <xf numFmtId="0" fontId="50" fillId="0" borderId="20" xfId="4" applyFont="1" applyFill="1" applyBorder="1" applyAlignment="1">
      <alignment horizontal="center" wrapText="1"/>
    </xf>
    <xf numFmtId="0" fontId="39" fillId="0" borderId="0" xfId="0" applyFont="1" applyFill="1" applyBorder="1"/>
    <xf numFmtId="49" fontId="52" fillId="0" borderId="0" xfId="0" applyNumberFormat="1" applyFont="1" applyFill="1" applyBorder="1" applyAlignment="1">
      <alignment horizontal="center"/>
    </xf>
    <xf numFmtId="49" fontId="53" fillId="0" borderId="20" xfId="0" applyNumberFormat="1" applyFont="1" applyBorder="1" applyAlignment="1">
      <alignment horizontal="center" textRotation="90"/>
    </xf>
    <xf numFmtId="49" fontId="54" fillId="0" borderId="20" xfId="0" applyNumberFormat="1" applyFont="1" applyBorder="1" applyAlignment="1">
      <alignment horizontal="center" wrapText="1"/>
    </xf>
    <xf numFmtId="49" fontId="53" fillId="0" borderId="20" xfId="0" applyNumberFormat="1" applyFont="1" applyBorder="1" applyAlignment="1">
      <alignment horizontal="left" wrapText="1"/>
    </xf>
    <xf numFmtId="1" fontId="39" fillId="0" borderId="0" xfId="0" applyNumberFormat="1" applyFont="1" applyFill="1" applyBorder="1" applyAlignment="1"/>
    <xf numFmtId="49" fontId="53" fillId="0" borderId="20" xfId="0" applyNumberFormat="1" applyFont="1" applyFill="1" applyBorder="1" applyAlignment="1">
      <alignment horizontal="left" wrapText="1"/>
    </xf>
    <xf numFmtId="172" fontId="53" fillId="0" borderId="20" xfId="0" applyNumberFormat="1" applyFont="1" applyFill="1" applyBorder="1" applyAlignment="1">
      <alignment horizontal="left" wrapText="1"/>
    </xf>
    <xf numFmtId="0" fontId="39" fillId="0" borderId="0" xfId="0" applyFont="1" applyFill="1" applyBorder="1" applyAlignment="1"/>
    <xf numFmtId="4" fontId="39" fillId="0" borderId="0" xfId="0" applyNumberFormat="1" applyFont="1" applyFill="1" applyBorder="1" applyAlignment="1"/>
    <xf numFmtId="49" fontId="50" fillId="0" borderId="0" xfId="4" applyNumberFormat="1" applyFont="1" applyFill="1" applyBorder="1" applyAlignment="1">
      <alignment horizontal="center" vertical="center" wrapText="1"/>
    </xf>
    <xf numFmtId="49" fontId="53" fillId="0" borderId="20" xfId="0" applyNumberFormat="1" applyFont="1" applyFill="1" applyBorder="1" applyAlignment="1">
      <alignment horizontal="center" textRotation="90"/>
    </xf>
    <xf numFmtId="49" fontId="55" fillId="0" borderId="20" xfId="0" applyNumberFormat="1" applyFont="1" applyFill="1" applyBorder="1" applyAlignment="1">
      <alignment horizontal="left" wrapText="1"/>
    </xf>
    <xf numFmtId="0" fontId="50" fillId="0" borderId="0" xfId="4" applyFont="1" applyFill="1" applyBorder="1" applyAlignment="1">
      <alignment horizontal="center" wrapText="1"/>
    </xf>
    <xf numFmtId="4" fontId="50" fillId="0" borderId="0" xfId="4" applyNumberFormat="1" applyFont="1" applyFill="1" applyBorder="1" applyAlignment="1">
      <alignment horizontal="center" wrapText="1"/>
    </xf>
    <xf numFmtId="49" fontId="50" fillId="0" borderId="0" xfId="0" applyNumberFormat="1" applyFont="1" applyFill="1" applyBorder="1" applyAlignment="1">
      <alignment horizontal="center"/>
    </xf>
    <xf numFmtId="49" fontId="56" fillId="0" borderId="20" xfId="0" applyNumberFormat="1" applyFont="1" applyFill="1" applyBorder="1" applyAlignment="1">
      <alignment horizontal="left" wrapText="1"/>
    </xf>
    <xf numFmtId="0" fontId="53" fillId="0" borderId="20" xfId="0" applyNumberFormat="1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/>
    </xf>
    <xf numFmtId="49" fontId="53" fillId="0" borderId="20" xfId="5" applyNumberFormat="1" applyFont="1" applyFill="1" applyBorder="1" applyAlignment="1" applyProtection="1">
      <alignment horizontal="left" wrapText="1"/>
    </xf>
    <xf numFmtId="49" fontId="56" fillId="0" borderId="20" xfId="0" applyNumberFormat="1" applyFont="1" applyFill="1" applyBorder="1" applyAlignment="1">
      <alignment horizontal="left" textRotation="90"/>
    </xf>
    <xf numFmtId="49" fontId="53" fillId="0" borderId="20" xfId="0" applyNumberFormat="1" applyFont="1" applyFill="1" applyBorder="1" applyAlignment="1">
      <alignment horizontal="left" textRotation="90"/>
    </xf>
    <xf numFmtId="49" fontId="55" fillId="0" borderId="20" xfId="0" applyNumberFormat="1" applyFont="1" applyFill="1" applyBorder="1" applyAlignment="1">
      <alignment horizontal="left" textRotation="90"/>
    </xf>
    <xf numFmtId="0" fontId="55" fillId="0" borderId="20" xfId="0" applyFont="1" applyFill="1" applyBorder="1"/>
    <xf numFmtId="49" fontId="55" fillId="0" borderId="20" xfId="0" applyNumberFormat="1" applyFont="1" applyFill="1" applyBorder="1" applyAlignment="1">
      <alignment horizontal="left"/>
    </xf>
    <xf numFmtId="0" fontId="55" fillId="0" borderId="20" xfId="0" applyNumberFormat="1" applyFont="1" applyFill="1" applyBorder="1" applyAlignment="1">
      <alignment horizontal="left"/>
    </xf>
    <xf numFmtId="0" fontId="56" fillId="0" borderId="20" xfId="0" applyNumberFormat="1" applyFont="1" applyFill="1" applyBorder="1" applyAlignment="1">
      <alignment horizontal="left"/>
    </xf>
    <xf numFmtId="49" fontId="54" fillId="0" borderId="20" xfId="0" applyNumberFormat="1" applyFont="1" applyFill="1" applyBorder="1" applyAlignment="1">
      <alignment horizontal="center" wrapText="1"/>
    </xf>
    <xf numFmtId="0" fontId="56" fillId="0" borderId="20" xfId="0" applyNumberFormat="1" applyFont="1" applyFill="1" applyBorder="1" applyAlignment="1">
      <alignment horizontal="left" wrapText="1"/>
    </xf>
    <xf numFmtId="0" fontId="56" fillId="0" borderId="20" xfId="0" applyFont="1" applyFill="1" applyBorder="1" applyAlignment="1">
      <alignment horizontal="left"/>
    </xf>
    <xf numFmtId="0" fontId="55" fillId="0" borderId="20" xfId="0" applyNumberFormat="1" applyFont="1" applyFill="1" applyBorder="1" applyAlignment="1">
      <alignment horizontal="left" wrapText="1"/>
    </xf>
    <xf numFmtId="49" fontId="56" fillId="0" borderId="27" xfId="0" applyNumberFormat="1" applyFont="1" applyFill="1" applyBorder="1" applyAlignment="1">
      <alignment horizontal="left" textRotation="90"/>
    </xf>
    <xf numFmtId="49" fontId="53" fillId="0" borderId="27" xfId="0" applyNumberFormat="1" applyFont="1" applyFill="1" applyBorder="1" applyAlignment="1">
      <alignment horizontal="left" textRotation="90"/>
    </xf>
    <xf numFmtId="49" fontId="53" fillId="0" borderId="27" xfId="0" applyNumberFormat="1" applyFont="1" applyFill="1" applyBorder="1" applyAlignment="1">
      <alignment horizontal="center" textRotation="90"/>
    </xf>
    <xf numFmtId="49" fontId="50" fillId="0" borderId="0" xfId="4" applyNumberFormat="1" applyFont="1" applyFill="1" applyBorder="1" applyAlignment="1">
      <alignment horizontal="center"/>
    </xf>
    <xf numFmtId="0" fontId="51" fillId="0" borderId="0" xfId="4" applyFont="1" applyFill="1" applyBorder="1" applyAlignment="1"/>
    <xf numFmtId="4" fontId="51" fillId="0" borderId="0" xfId="4" applyNumberFormat="1" applyFont="1" applyFill="1" applyBorder="1" applyAlignment="1"/>
    <xf numFmtId="0" fontId="57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173" fontId="57" fillId="0" borderId="0" xfId="0" applyNumberFormat="1" applyFont="1" applyFill="1" applyBorder="1" applyAlignment="1"/>
    <xf numFmtId="0" fontId="9" fillId="0" borderId="0" xfId="0" applyFont="1" applyFill="1" applyBorder="1"/>
    <xf numFmtId="173" fontId="9" fillId="0" borderId="0" xfId="0" applyNumberFormat="1" applyFont="1" applyFill="1" applyBorder="1" applyAlignment="1">
      <alignment horizontal="right"/>
    </xf>
    <xf numFmtId="49" fontId="58" fillId="0" borderId="20" xfId="0" applyNumberFormat="1" applyFont="1" applyFill="1" applyBorder="1" applyAlignment="1">
      <alignment horizontal="left" wrapText="1"/>
    </xf>
    <xf numFmtId="172" fontId="58" fillId="0" borderId="20" xfId="0" applyNumberFormat="1" applyFont="1" applyFill="1" applyBorder="1" applyAlignment="1">
      <alignment horizontal="left" wrapText="1"/>
    </xf>
    <xf numFmtId="172" fontId="39" fillId="0" borderId="0" xfId="0" applyNumberFormat="1" applyFont="1" applyFill="1" applyBorder="1" applyAlignment="1">
      <alignment horizontal="right"/>
    </xf>
    <xf numFmtId="49" fontId="39" fillId="0" borderId="0" xfId="0" applyNumberFormat="1" applyFont="1" applyFill="1" applyBorder="1" applyAlignment="1">
      <alignment horizontal="center" wrapText="1"/>
    </xf>
    <xf numFmtId="0" fontId="39" fillId="0" borderId="0" xfId="0" applyFont="1" applyFill="1" applyBorder="1" applyAlignment="1">
      <alignment wrapText="1"/>
    </xf>
    <xf numFmtId="0" fontId="57" fillId="0" borderId="0" xfId="0" applyFont="1" applyFill="1" applyBorder="1" applyAlignment="1">
      <alignment horizontal="center"/>
    </xf>
    <xf numFmtId="171" fontId="39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62" fillId="4" borderId="0" xfId="0" applyFont="1" applyFill="1" applyAlignment="1">
      <alignment vertical="center"/>
    </xf>
    <xf numFmtId="49" fontId="61" fillId="4" borderId="27" xfId="5" applyNumberFormat="1" applyFont="1" applyFill="1" applyBorder="1" applyAlignment="1" applyProtection="1">
      <alignment horizontal="center" vertical="center" wrapText="1"/>
    </xf>
    <xf numFmtId="49" fontId="61" fillId="4" borderId="28" xfId="5" applyNumberFormat="1" applyFont="1" applyFill="1" applyBorder="1" applyAlignment="1" applyProtection="1">
      <alignment horizontal="center" vertical="center" wrapText="1"/>
    </xf>
    <xf numFmtId="49" fontId="61" fillId="4" borderId="29" xfId="5" applyNumberFormat="1" applyFont="1" applyFill="1" applyBorder="1" applyAlignment="1" applyProtection="1">
      <alignment horizontal="center" vertical="center" wrapText="1"/>
    </xf>
    <xf numFmtId="1" fontId="8" fillId="0" borderId="20" xfId="5" applyNumberFormat="1" applyFont="1" applyFill="1" applyBorder="1" applyAlignment="1" applyProtection="1">
      <alignment horizontal="center" vertical="center" wrapText="1"/>
    </xf>
    <xf numFmtId="49" fontId="8" fillId="0" borderId="20" xfId="5" applyNumberFormat="1" applyFont="1" applyFill="1" applyBorder="1" applyAlignment="1" applyProtection="1">
      <alignment horizontal="center" vertical="center" wrapText="1"/>
    </xf>
    <xf numFmtId="174" fontId="8" fillId="0" borderId="20" xfId="5" applyNumberFormat="1" applyFont="1" applyFill="1" applyBorder="1" applyAlignment="1" applyProtection="1">
      <alignment horizontal="center" vertical="center" wrapText="1"/>
    </xf>
    <xf numFmtId="0" fontId="62" fillId="0" borderId="0" xfId="0" applyFont="1" applyAlignment="1">
      <alignment vertical="center"/>
    </xf>
    <xf numFmtId="1" fontId="30" fillId="4" borderId="20" xfId="5" applyNumberFormat="1" applyFont="1" applyFill="1" applyBorder="1" applyAlignment="1" applyProtection="1">
      <alignment horizontal="center" vertical="center"/>
    </xf>
    <xf numFmtId="49" fontId="30" fillId="4" borderId="20" xfId="5" applyNumberFormat="1" applyFont="1" applyFill="1" applyBorder="1" applyAlignment="1" applyProtection="1">
      <alignment horizontal="left" vertical="center"/>
    </xf>
    <xf numFmtId="49" fontId="30" fillId="4" borderId="20" xfId="5" applyNumberFormat="1" applyFont="1" applyFill="1" applyBorder="1" applyAlignment="1" applyProtection="1">
      <alignment horizontal="center" vertical="center"/>
    </xf>
    <xf numFmtId="165" fontId="30" fillId="4" borderId="20" xfId="5" applyNumberFormat="1" applyFont="1" applyFill="1" applyBorder="1" applyAlignment="1" applyProtection="1">
      <alignment horizontal="center" vertical="center"/>
    </xf>
    <xf numFmtId="166" fontId="13" fillId="4" borderId="20" xfId="5" applyNumberFormat="1" applyFont="1" applyFill="1" applyBorder="1" applyAlignment="1" applyProtection="1">
      <alignment horizontal="center" vertical="center"/>
    </xf>
    <xf numFmtId="1" fontId="30" fillId="0" borderId="20" xfId="5" applyNumberFormat="1" applyFont="1" applyFill="1" applyBorder="1" applyAlignment="1" applyProtection="1">
      <alignment horizontal="center" vertical="center"/>
    </xf>
    <xf numFmtId="49" fontId="30" fillId="0" borderId="20" xfId="5" applyNumberFormat="1" applyFont="1" applyFill="1" applyBorder="1" applyAlignment="1" applyProtection="1">
      <alignment horizontal="left" vertical="center"/>
    </xf>
    <xf numFmtId="49" fontId="30" fillId="0" borderId="20" xfId="5" applyNumberFormat="1" applyFont="1" applyFill="1" applyBorder="1" applyAlignment="1" applyProtection="1">
      <alignment horizontal="center" vertical="center"/>
    </xf>
    <xf numFmtId="165" fontId="30" fillId="0" borderId="20" xfId="5" applyNumberFormat="1" applyFont="1" applyFill="1" applyBorder="1" applyAlignment="1" applyProtection="1">
      <alignment horizontal="center" vertical="center"/>
    </xf>
    <xf numFmtId="166" fontId="13" fillId="0" borderId="20" xfId="5" applyNumberFormat="1" applyFont="1" applyFill="1" applyBorder="1" applyAlignment="1" applyProtection="1">
      <alignment horizontal="center" vertical="center"/>
    </xf>
    <xf numFmtId="174" fontId="13" fillId="0" borderId="20" xfId="5" applyNumberFormat="1" applyFont="1" applyFill="1" applyBorder="1" applyAlignment="1" applyProtection="1">
      <alignment horizontal="center" vertical="center"/>
    </xf>
    <xf numFmtId="1" fontId="13" fillId="4" borderId="20" xfId="5" applyNumberFormat="1" applyFont="1" applyFill="1" applyBorder="1" applyAlignment="1" applyProtection="1">
      <alignment horizontal="center" vertical="center"/>
    </xf>
    <xf numFmtId="0" fontId="63" fillId="0" borderId="20" xfId="0" applyFont="1" applyFill="1" applyBorder="1" applyAlignment="1">
      <alignment vertical="center" wrapText="1"/>
    </xf>
    <xf numFmtId="49" fontId="13" fillId="4" borderId="20" xfId="5" applyNumberFormat="1" applyFont="1" applyFill="1" applyBorder="1" applyAlignment="1" applyProtection="1">
      <alignment horizontal="center" vertical="center"/>
    </xf>
    <xf numFmtId="165" fontId="13" fillId="4" borderId="20" xfId="5" applyNumberFormat="1" applyFont="1" applyFill="1" applyBorder="1" applyAlignment="1" applyProtection="1">
      <alignment horizontal="center" vertical="center"/>
    </xf>
    <xf numFmtId="166" fontId="9" fillId="4" borderId="20" xfId="5" applyNumberFormat="1" applyFont="1" applyFill="1" applyBorder="1" applyAlignment="1" applyProtection="1">
      <alignment horizontal="center" vertical="center"/>
    </xf>
    <xf numFmtId="174" fontId="13" fillId="4" borderId="20" xfId="5" applyNumberFormat="1" applyFont="1" applyFill="1" applyBorder="1" applyAlignment="1" applyProtection="1">
      <alignment horizontal="center" vertical="center"/>
    </xf>
    <xf numFmtId="1" fontId="9" fillId="0" borderId="20" xfId="5" applyNumberFormat="1" applyFont="1" applyFill="1" applyBorder="1" applyAlignment="1" applyProtection="1">
      <alignment horizontal="center" vertical="center"/>
    </xf>
    <xf numFmtId="0" fontId="64" fillId="0" borderId="20" xfId="0" applyFont="1" applyBorder="1" applyAlignment="1">
      <alignment horizontal="left" vertical="top" wrapText="1"/>
    </xf>
    <xf numFmtId="49" fontId="9" fillId="0" borderId="20" xfId="5" applyNumberFormat="1" applyFont="1" applyFill="1" applyBorder="1" applyAlignment="1" applyProtection="1">
      <alignment horizontal="center" vertical="center"/>
    </xf>
    <xf numFmtId="165" fontId="65" fillId="0" borderId="20" xfId="5" applyNumberFormat="1" applyFont="1" applyFill="1" applyBorder="1" applyAlignment="1" applyProtection="1">
      <alignment horizontal="center" vertical="center"/>
    </xf>
    <xf numFmtId="166" fontId="9" fillId="0" borderId="20" xfId="5" applyNumberFormat="1" applyFont="1" applyFill="1" applyBorder="1" applyAlignment="1" applyProtection="1">
      <alignment horizontal="center" vertical="center"/>
    </xf>
    <xf numFmtId="174" fontId="9" fillId="0" borderId="20" xfId="5" applyNumberFormat="1" applyFont="1" applyFill="1" applyBorder="1" applyAlignment="1" applyProtection="1">
      <alignment horizontal="center" vertical="center"/>
    </xf>
    <xf numFmtId="2" fontId="9" fillId="0" borderId="20" xfId="5" applyNumberFormat="1" applyFont="1" applyFill="1" applyBorder="1" applyAlignment="1" applyProtection="1">
      <alignment horizontal="left" vertical="center" wrapText="1"/>
    </xf>
    <xf numFmtId="49" fontId="13" fillId="4" borderId="20" xfId="5" applyNumberFormat="1" applyFont="1" applyFill="1" applyBorder="1" applyAlignment="1" applyProtection="1">
      <alignment horizontal="left" vertical="center" wrapText="1"/>
    </xf>
    <xf numFmtId="174" fontId="9" fillId="5" borderId="20" xfId="5" applyNumberFormat="1" applyFont="1" applyFill="1" applyBorder="1" applyAlignment="1" applyProtection="1">
      <alignment horizontal="center" vertical="center"/>
    </xf>
    <xf numFmtId="0" fontId="40" fillId="0" borderId="20" xfId="0" applyFont="1" applyFill="1" applyBorder="1" applyAlignment="1">
      <alignment horizontal="center" vertical="center" wrapText="1"/>
    </xf>
    <xf numFmtId="172" fontId="40" fillId="0" borderId="20" xfId="0" applyNumberFormat="1" applyFont="1" applyFill="1" applyBorder="1" applyAlignment="1">
      <alignment horizontal="center" vertical="center" wrapText="1"/>
    </xf>
    <xf numFmtId="0" fontId="62" fillId="0" borderId="20" xfId="0" applyFont="1" applyBorder="1" applyAlignment="1">
      <alignment vertical="center"/>
    </xf>
    <xf numFmtId="174" fontId="62" fillId="0" borderId="20" xfId="0" applyNumberFormat="1" applyFont="1" applyBorder="1" applyAlignment="1">
      <alignment vertical="center"/>
    </xf>
    <xf numFmtId="0" fontId="40" fillId="0" borderId="20" xfId="0" applyFont="1" applyBorder="1"/>
    <xf numFmtId="2" fontId="40" fillId="0" borderId="20" xfId="0" applyNumberFormat="1" applyFont="1" applyFill="1" applyBorder="1" applyAlignment="1">
      <alignment horizontal="center"/>
    </xf>
    <xf numFmtId="0" fontId="40" fillId="0" borderId="20" xfId="0" applyFont="1" applyFill="1" applyBorder="1" applyAlignment="1">
      <alignment vertical="center" wrapText="1"/>
    </xf>
    <xf numFmtId="174" fontId="0" fillId="0" borderId="20" xfId="0" applyNumberFormat="1" applyBorder="1" applyAlignment="1">
      <alignment horizontal="center"/>
    </xf>
    <xf numFmtId="1" fontId="9" fillId="0" borderId="30" xfId="5" applyNumberFormat="1" applyFont="1" applyFill="1" applyBorder="1" applyAlignment="1" applyProtection="1">
      <alignment horizontal="center" vertical="center"/>
    </xf>
    <xf numFmtId="1" fontId="9" fillId="0" borderId="31" xfId="5" applyNumberFormat="1" applyFont="1" applyFill="1" applyBorder="1" applyAlignment="1" applyProtection="1">
      <alignment horizontal="center" vertical="center"/>
    </xf>
    <xf numFmtId="1" fontId="9" fillId="0" borderId="32" xfId="5" applyNumberFormat="1" applyFont="1" applyFill="1" applyBorder="1" applyAlignment="1" applyProtection="1">
      <alignment horizontal="center" vertical="center"/>
    </xf>
    <xf numFmtId="1" fontId="9" fillId="0" borderId="33" xfId="5" applyNumberFormat="1" applyFont="1" applyFill="1" applyBorder="1" applyAlignment="1" applyProtection="1">
      <alignment horizontal="center" vertical="center"/>
    </xf>
    <xf numFmtId="166" fontId="9" fillId="0" borderId="2" xfId="5" applyNumberFormat="1" applyFont="1" applyFill="1" applyBorder="1" applyAlignment="1" applyProtection="1">
      <alignment horizontal="center" vertical="center"/>
    </xf>
    <xf numFmtId="174" fontId="9" fillId="0" borderId="34" xfId="5" applyNumberFormat="1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49" fontId="67" fillId="6" borderId="35" xfId="0" applyNumberFormat="1" applyFont="1" applyFill="1" applyBorder="1" applyAlignment="1">
      <alignment horizontal="left"/>
    </xf>
    <xf numFmtId="4" fontId="67" fillId="6" borderId="35" xfId="0" applyNumberFormat="1" applyFont="1" applyFill="1" applyBorder="1" applyAlignment="1">
      <alignment horizontal="left"/>
    </xf>
    <xf numFmtId="0" fontId="0" fillId="0" borderId="35" xfId="0" applyBorder="1"/>
    <xf numFmtId="0" fontId="0" fillId="0" borderId="0" xfId="0" applyProtection="1"/>
    <xf numFmtId="49" fontId="67" fillId="7" borderId="35" xfId="0" applyNumberFormat="1" applyFont="1" applyFill="1" applyBorder="1" applyAlignment="1">
      <alignment horizontal="left"/>
    </xf>
    <xf numFmtId="4" fontId="67" fillId="7" borderId="35" xfId="0" applyNumberFormat="1" applyFont="1" applyFill="1" applyBorder="1" applyAlignment="1">
      <alignment horizontal="right"/>
    </xf>
    <xf numFmtId="49" fontId="68" fillId="8" borderId="35" xfId="0" applyNumberFormat="1" applyFont="1" applyFill="1" applyBorder="1" applyAlignment="1">
      <alignment horizontal="left"/>
    </xf>
    <xf numFmtId="4" fontId="68" fillId="8" borderId="35" xfId="0" applyNumberFormat="1" applyFont="1" applyFill="1" applyBorder="1" applyAlignment="1">
      <alignment horizontal="right"/>
    </xf>
    <xf numFmtId="4" fontId="67" fillId="7" borderId="35" xfId="0" applyNumberFormat="1" applyFont="1" applyFill="1" applyBorder="1" applyAlignment="1">
      <alignment horizontal="left"/>
    </xf>
    <xf numFmtId="49" fontId="69" fillId="9" borderId="35" xfId="0" applyNumberFormat="1" applyFont="1" applyFill="1" applyBorder="1" applyAlignment="1">
      <alignment horizontal="left"/>
    </xf>
    <xf numFmtId="4" fontId="69" fillId="9" borderId="35" xfId="0" applyNumberFormat="1" applyFont="1" applyFill="1" applyBorder="1" applyAlignment="1">
      <alignment horizontal="right"/>
    </xf>
    <xf numFmtId="49" fontId="0" fillId="0" borderId="0" xfId="0" applyNumberFormat="1"/>
    <xf numFmtId="4" fontId="0" fillId="0" borderId="0" xfId="0" applyNumberFormat="1"/>
    <xf numFmtId="3" fontId="51" fillId="0" borderId="20" xfId="4" applyNumberFormat="1" applyFont="1" applyFill="1" applyBorder="1" applyAlignment="1">
      <alignment horizontal="right" wrapText="1"/>
    </xf>
    <xf numFmtId="0" fontId="41" fillId="0" borderId="0" xfId="6" applyFont="1" applyFill="1" applyBorder="1" applyAlignment="1">
      <alignment horizontal="left" wrapText="1"/>
    </xf>
    <xf numFmtId="3" fontId="39" fillId="0" borderId="0" xfId="0" applyNumberFormat="1" applyFont="1" applyFill="1" applyBorder="1" applyAlignment="1">
      <alignment horizontal="right"/>
    </xf>
    <xf numFmtId="49" fontId="51" fillId="0" borderId="0" xfId="4" applyNumberFormat="1" applyFont="1" applyFill="1" applyBorder="1" applyAlignment="1">
      <alignment horizontal="center" wrapText="1"/>
    </xf>
    <xf numFmtId="0" fontId="50" fillId="0" borderId="0" xfId="4" applyFont="1" applyFill="1" applyBorder="1" applyAlignment="1">
      <alignment horizontal="center" vertical="center" wrapText="1"/>
    </xf>
    <xf numFmtId="171" fontId="51" fillId="0" borderId="0" xfId="4" applyNumberFormat="1" applyFont="1" applyFill="1" applyBorder="1" applyAlignment="1">
      <alignment horizontal="right" wrapText="1"/>
    </xf>
    <xf numFmtId="3" fontId="51" fillId="0" borderId="0" xfId="4" applyNumberFormat="1" applyFont="1" applyFill="1" applyBorder="1" applyAlignment="1">
      <alignment horizontal="right" wrapText="1"/>
    </xf>
    <xf numFmtId="0" fontId="70" fillId="0" borderId="0" xfId="6" applyFont="1" applyFill="1" applyBorder="1" applyAlignment="1">
      <alignment horizontal="center" wrapText="1"/>
    </xf>
    <xf numFmtId="0" fontId="70" fillId="0" borderId="0" xfId="6" applyFont="1" applyFill="1" applyBorder="1" applyAlignment="1">
      <alignment horizontal="left" wrapText="1"/>
    </xf>
    <xf numFmtId="0" fontId="71" fillId="0" borderId="0" xfId="6" applyFont="1" applyFill="1" applyBorder="1" applyAlignment="1">
      <alignment horizontal="center" wrapText="1"/>
    </xf>
    <xf numFmtId="1" fontId="43" fillId="0" borderId="0" xfId="6" applyNumberFormat="1" applyFont="1" applyFill="1" applyBorder="1" applyAlignment="1">
      <alignment horizontal="center" wrapText="1"/>
    </xf>
    <xf numFmtId="171" fontId="40" fillId="0" borderId="0" xfId="6" applyNumberFormat="1" applyFont="1" applyFill="1" applyBorder="1" applyAlignment="1">
      <alignment horizontal="right" wrapText="1"/>
    </xf>
    <xf numFmtId="3" fontId="43" fillId="0" borderId="0" xfId="6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/>
    <xf numFmtId="171" fontId="6" fillId="0" borderId="0" xfId="0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right" wrapText="1"/>
    </xf>
    <xf numFmtId="0" fontId="40" fillId="0" borderId="0" xfId="4" applyFont="1" applyFill="1" applyBorder="1" applyAlignment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49" fontId="72" fillId="0" borderId="0" xfId="0" applyNumberFormat="1" applyFont="1" applyFill="1" applyBorder="1" applyAlignment="1">
      <alignment horizontal="center" wrapText="1"/>
    </xf>
    <xf numFmtId="0" fontId="43" fillId="0" borderId="0" xfId="4" applyFont="1" applyFill="1" applyBorder="1" applyAlignment="1"/>
    <xf numFmtId="0" fontId="40" fillId="0" borderId="0" xfId="4" applyFont="1" applyFill="1" applyBorder="1" applyAlignment="1">
      <alignment vertical="top" wrapText="1" shrinkToFit="1"/>
    </xf>
    <xf numFmtId="0" fontId="51" fillId="0" borderId="0" xfId="4" applyFont="1" applyFill="1" applyBorder="1" applyAlignment="1">
      <alignment wrapText="1"/>
    </xf>
    <xf numFmtId="0" fontId="73" fillId="0" borderId="0" xfId="4" applyFont="1" applyFill="1" applyBorder="1" applyAlignment="1">
      <alignment horizontal="center"/>
    </xf>
    <xf numFmtId="1" fontId="51" fillId="0" borderId="0" xfId="4" applyNumberFormat="1" applyFont="1" applyFill="1" applyBorder="1" applyAlignment="1"/>
    <xf numFmtId="171" fontId="51" fillId="0" borderId="0" xfId="4" applyNumberFormat="1" applyFont="1" applyFill="1" applyBorder="1" applyAlignment="1">
      <alignment horizontal="right"/>
    </xf>
    <xf numFmtId="3" fontId="51" fillId="0" borderId="0" xfId="4" applyNumberFormat="1" applyFont="1" applyFill="1" applyBorder="1" applyAlignment="1">
      <alignment horizontal="right"/>
    </xf>
    <xf numFmtId="0" fontId="58" fillId="0" borderId="20" xfId="4" applyFont="1" applyFill="1" applyBorder="1" applyAlignment="1">
      <alignment horizontal="center" vertical="center" wrapText="1"/>
    </xf>
    <xf numFmtId="1" fontId="50" fillId="0" borderId="20" xfId="4" applyNumberFormat="1" applyFont="1" applyFill="1" applyBorder="1" applyAlignment="1">
      <alignment horizontal="center" wrapText="1"/>
    </xf>
    <xf numFmtId="174" fontId="58" fillId="0" borderId="20" xfId="4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1" fontId="71" fillId="0" borderId="0" xfId="6" applyNumberFormat="1" applyFont="1" applyFill="1" applyBorder="1" applyAlignment="1">
      <alignment horizontal="center" wrapText="1"/>
    </xf>
    <xf numFmtId="0" fontId="73" fillId="0" borderId="0" xfId="4" applyFont="1" applyFill="1" applyBorder="1" applyAlignment="1">
      <alignment wrapText="1"/>
    </xf>
    <xf numFmtId="0" fontId="73" fillId="0" borderId="0" xfId="4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left" wrapText="1"/>
    </xf>
    <xf numFmtId="0" fontId="74" fillId="0" borderId="0" xfId="0" applyFont="1" applyAlignment="1">
      <alignment horizontal="left" vertical="center"/>
    </xf>
    <xf numFmtId="0" fontId="82" fillId="0" borderId="0" xfId="0" applyFont="1" applyBorder="1" applyAlignment="1">
      <alignment horizontal="left" vertical="center"/>
    </xf>
    <xf numFmtId="0" fontId="74" fillId="0" borderId="0" xfId="0" applyFont="1" applyAlignment="1">
      <alignment vertical="center"/>
    </xf>
    <xf numFmtId="0" fontId="74" fillId="0" borderId="38" xfId="0" applyFont="1" applyBorder="1" applyAlignment="1">
      <alignment vertical="center"/>
    </xf>
    <xf numFmtId="0" fontId="74" fillId="0" borderId="52" xfId="0" applyFont="1" applyBorder="1" applyAlignment="1">
      <alignment vertical="center"/>
    </xf>
    <xf numFmtId="0" fontId="74" fillId="0" borderId="40" xfId="0" applyFont="1" applyBorder="1" applyAlignment="1">
      <alignment vertical="center"/>
    </xf>
    <xf numFmtId="0" fontId="74" fillId="0" borderId="45" xfId="0" applyFont="1" applyBorder="1" applyAlignment="1">
      <alignment vertical="center"/>
    </xf>
    <xf numFmtId="0" fontId="74" fillId="0" borderId="46" xfId="0" applyFont="1" applyBorder="1" applyAlignment="1">
      <alignment vertical="center"/>
    </xf>
    <xf numFmtId="0" fontId="74" fillId="0" borderId="53" xfId="0" applyFont="1" applyBorder="1" applyAlignment="1">
      <alignment vertical="center"/>
    </xf>
    <xf numFmtId="0" fontId="74" fillId="0" borderId="36" xfId="0" applyFont="1" applyBorder="1" applyAlignment="1">
      <alignment vertical="center"/>
    </xf>
    <xf numFmtId="0" fontId="74" fillId="0" borderId="37" xfId="0" applyFont="1" applyBorder="1" applyAlignment="1">
      <alignment vertical="center"/>
    </xf>
    <xf numFmtId="0" fontId="74" fillId="0" borderId="51" xfId="0" applyFont="1" applyBorder="1" applyAlignment="1">
      <alignment vertical="center"/>
    </xf>
    <xf numFmtId="0" fontId="76" fillId="0" borderId="0" xfId="0" applyFont="1" applyBorder="1" applyAlignment="1">
      <alignment horizontal="left" vertical="center"/>
    </xf>
    <xf numFmtId="0" fontId="74" fillId="0" borderId="0" xfId="0" applyFont="1" applyAlignment="1">
      <alignment horizontal="center" vertical="center" wrapText="1"/>
    </xf>
    <xf numFmtId="0" fontId="74" fillId="0" borderId="38" xfId="0" applyFont="1" applyBorder="1" applyAlignment="1">
      <alignment horizontal="center" vertical="center" wrapText="1"/>
    </xf>
    <xf numFmtId="0" fontId="75" fillId="10" borderId="47" xfId="0" applyFont="1" applyFill="1" applyBorder="1" applyAlignment="1">
      <alignment horizontal="center" vertical="center" wrapText="1"/>
    </xf>
    <xf numFmtId="0" fontId="74" fillId="0" borderId="52" xfId="0" applyFont="1" applyBorder="1" applyAlignment="1">
      <alignment horizontal="center" vertical="center" wrapText="1"/>
    </xf>
    <xf numFmtId="0" fontId="82" fillId="0" borderId="47" xfId="0" applyFont="1" applyBorder="1" applyAlignment="1">
      <alignment horizontal="center" vertical="center" wrapText="1"/>
    </xf>
    <xf numFmtId="0" fontId="82" fillId="0" borderId="48" xfId="0" applyFont="1" applyBorder="1" applyAlignment="1">
      <alignment horizontal="center" vertical="center" wrapText="1"/>
    </xf>
    <xf numFmtId="0" fontId="82" fillId="0" borderId="49" xfId="0" applyFont="1" applyBorder="1" applyAlignment="1">
      <alignment horizontal="center" vertical="center" wrapText="1"/>
    </xf>
    <xf numFmtId="0" fontId="83" fillId="0" borderId="0" xfId="0" applyFont="1" applyBorder="1" applyAlignment="1">
      <alignment horizontal="left" vertical="center"/>
    </xf>
    <xf numFmtId="0" fontId="74" fillId="0" borderId="39" xfId="0" applyFont="1" applyBorder="1" applyAlignment="1">
      <alignment vertical="center"/>
    </xf>
    <xf numFmtId="170" fontId="87" fillId="0" borderId="40" xfId="0" applyNumberFormat="1" applyFont="1" applyBorder="1" applyAlignment="1"/>
    <xf numFmtId="170" fontId="87" fillId="0" borderId="41" xfId="0" applyNumberFormat="1" applyFont="1" applyBorder="1" applyAlignment="1"/>
    <xf numFmtId="4" fontId="88" fillId="0" borderId="0" xfId="0" applyNumberFormat="1" applyFont="1" applyAlignment="1">
      <alignment vertical="center"/>
    </xf>
    <xf numFmtId="0" fontId="81" fillId="0" borderId="0" xfId="0" applyFont="1" applyAlignment="1"/>
    <xf numFmtId="0" fontId="81" fillId="0" borderId="38" xfId="0" applyFont="1" applyBorder="1" applyAlignment="1"/>
    <xf numFmtId="0" fontId="81" fillId="0" borderId="0" xfId="0" applyFont="1" applyBorder="1" applyAlignment="1"/>
    <xf numFmtId="0" fontId="79" fillId="0" borderId="0" xfId="0" applyFont="1" applyBorder="1" applyAlignment="1">
      <alignment horizontal="left"/>
    </xf>
    <xf numFmtId="0" fontId="81" fillId="0" borderId="52" xfId="0" applyFont="1" applyBorder="1" applyAlignment="1"/>
    <xf numFmtId="0" fontId="81" fillId="0" borderId="42" xfId="0" applyFont="1" applyBorder="1" applyAlignment="1"/>
    <xf numFmtId="170" fontId="81" fillId="0" borderId="0" xfId="0" applyNumberFormat="1" applyFont="1" applyBorder="1" applyAlignment="1"/>
    <xf numFmtId="170" fontId="81" fillId="0" borderId="43" xfId="0" applyNumberFormat="1" applyFont="1" applyBorder="1" applyAlignment="1"/>
    <xf numFmtId="0" fontId="81" fillId="0" borderId="0" xfId="0" applyFont="1" applyAlignment="1">
      <alignment horizontal="left"/>
    </xf>
    <xf numFmtId="0" fontId="81" fillId="0" borderId="0" xfId="0" applyFont="1" applyAlignment="1">
      <alignment horizontal="center"/>
    </xf>
    <xf numFmtId="4" fontId="81" fillId="0" borderId="0" xfId="0" applyNumberFormat="1" applyFont="1" applyAlignment="1">
      <alignment vertical="center"/>
    </xf>
    <xf numFmtId="0" fontId="80" fillId="0" borderId="0" xfId="0" applyFont="1" applyBorder="1" applyAlignment="1">
      <alignment horizontal="left"/>
    </xf>
    <xf numFmtId="0" fontId="74" fillId="0" borderId="38" xfId="0" applyFont="1" applyBorder="1" applyAlignment="1" applyProtection="1">
      <alignment vertical="center"/>
    </xf>
    <xf numFmtId="0" fontId="74" fillId="0" borderId="50" xfId="0" applyFont="1" applyBorder="1" applyAlignment="1" applyProtection="1">
      <alignment horizontal="center" vertical="center"/>
    </xf>
    <xf numFmtId="49" fontId="74" fillId="0" borderId="50" xfId="0" applyNumberFormat="1" applyFont="1" applyBorder="1" applyAlignment="1" applyProtection="1">
      <alignment horizontal="left" vertical="center" wrapText="1"/>
    </xf>
    <xf numFmtId="0" fontId="74" fillId="0" borderId="50" xfId="0" applyFont="1" applyBorder="1" applyAlignment="1" applyProtection="1">
      <alignment horizontal="center" vertical="center" wrapText="1"/>
    </xf>
    <xf numFmtId="173" fontId="74" fillId="0" borderId="50" xfId="0" applyNumberFormat="1" applyFont="1" applyBorder="1" applyAlignment="1" applyProtection="1">
      <alignment vertical="center"/>
    </xf>
    <xf numFmtId="0" fontId="74" fillId="0" borderId="52" xfId="0" applyFont="1" applyBorder="1" applyAlignment="1" applyProtection="1">
      <alignment vertical="center"/>
    </xf>
    <xf numFmtId="0" fontId="78" fillId="0" borderId="50" xfId="0" applyFont="1" applyBorder="1" applyAlignment="1">
      <alignment horizontal="left" vertical="center"/>
    </xf>
    <xf numFmtId="0" fontId="78" fillId="0" borderId="0" xfId="0" applyFont="1" applyBorder="1" applyAlignment="1">
      <alignment horizontal="center" vertical="center"/>
    </xf>
    <xf numFmtId="170" fontId="78" fillId="0" borderId="0" xfId="0" applyNumberFormat="1" applyFont="1" applyBorder="1" applyAlignment="1">
      <alignment vertical="center"/>
    </xf>
    <xf numFmtId="170" fontId="78" fillId="0" borderId="43" xfId="0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0" fontId="84" fillId="0" borderId="50" xfId="0" applyFont="1" applyBorder="1" applyAlignment="1" applyProtection="1">
      <alignment horizontal="center" vertical="center"/>
    </xf>
    <xf numFmtId="49" fontId="84" fillId="0" borderId="50" xfId="0" applyNumberFormat="1" applyFont="1" applyBorder="1" applyAlignment="1" applyProtection="1">
      <alignment horizontal="left" vertical="center" wrapText="1"/>
    </xf>
    <xf numFmtId="0" fontId="84" fillId="0" borderId="50" xfId="0" applyFont="1" applyBorder="1" applyAlignment="1" applyProtection="1">
      <alignment horizontal="center" vertical="center" wrapText="1"/>
    </xf>
    <xf numFmtId="173" fontId="84" fillId="0" borderId="50" xfId="0" applyNumberFormat="1" applyFont="1" applyBorder="1" applyAlignment="1" applyProtection="1">
      <alignment vertical="center"/>
    </xf>
    <xf numFmtId="0" fontId="74" fillId="0" borderId="42" xfId="0" applyFont="1" applyBorder="1" applyAlignment="1">
      <alignment vertical="center"/>
    </xf>
    <xf numFmtId="0" fontId="74" fillId="0" borderId="43" xfId="0" applyFont="1" applyBorder="1" applyAlignment="1">
      <alignment vertical="center"/>
    </xf>
    <xf numFmtId="167" fontId="18" fillId="0" borderId="0" xfId="0" applyNumberFormat="1" applyFont="1"/>
    <xf numFmtId="0" fontId="37" fillId="0" borderId="0" xfId="0" applyNumberFormat="1" applyFont="1" applyAlignment="1">
      <alignment horizontal="left" vertical="top" wrapText="1"/>
    </xf>
    <xf numFmtId="164" fontId="4" fillId="0" borderId="0" xfId="0" applyNumberFormat="1" applyFont="1" applyFill="1" applyAlignment="1"/>
    <xf numFmtId="49" fontId="4" fillId="0" borderId="0" xfId="0" applyNumberFormat="1" applyFont="1" applyFill="1" applyAlignment="1"/>
    <xf numFmtId="167" fontId="4" fillId="0" borderId="0" xfId="0" applyNumberFormat="1" applyFont="1" applyFill="1" applyAlignment="1"/>
    <xf numFmtId="166" fontId="4" fillId="0" borderId="0" xfId="0" applyNumberFormat="1" applyFont="1" applyFill="1" applyAlignment="1"/>
    <xf numFmtId="0" fontId="0" fillId="0" borderId="0" xfId="0" applyFill="1"/>
    <xf numFmtId="0" fontId="2" fillId="0" borderId="3" xfId="0" applyNumberFormat="1" applyFont="1" applyBorder="1" applyAlignment="1">
      <alignment horizontal="center"/>
    </xf>
    <xf numFmtId="49" fontId="2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 vertical="top" wrapText="1"/>
    </xf>
    <xf numFmtId="165" fontId="73" fillId="0" borderId="2" xfId="0" applyNumberFormat="1" applyFont="1" applyFill="1" applyBorder="1" applyAlignment="1">
      <alignment horizontal="right" vertical="top"/>
    </xf>
    <xf numFmtId="0" fontId="89" fillId="0" borderId="0" xfId="0" applyNumberFormat="1" applyFont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right" vertical="top"/>
    </xf>
    <xf numFmtId="0" fontId="84" fillId="0" borderId="50" xfId="0" applyFont="1" applyBorder="1" applyAlignment="1" applyProtection="1">
      <alignment horizontal="left" vertical="center" wrapText="1"/>
    </xf>
    <xf numFmtId="0" fontId="84" fillId="0" borderId="50" xfId="0" applyFont="1" applyBorder="1" applyAlignment="1" applyProtection="1">
      <alignment vertical="center"/>
    </xf>
    <xf numFmtId="0" fontId="75" fillId="10" borderId="48" xfId="0" applyFont="1" applyFill="1" applyBorder="1" applyAlignment="1">
      <alignment horizontal="center" vertical="center" wrapText="1"/>
    </xf>
    <xf numFmtId="4" fontId="84" fillId="0" borderId="50" xfId="0" applyNumberFormat="1" applyFont="1" applyBorder="1" applyAlignment="1" applyProtection="1">
      <alignment vertical="center"/>
    </xf>
    <xf numFmtId="0" fontId="74" fillId="0" borderId="50" xfId="0" applyFont="1" applyBorder="1" applyAlignment="1" applyProtection="1">
      <alignment vertical="center"/>
    </xf>
    <xf numFmtId="0" fontId="86" fillId="0" borderId="40" xfId="0" applyFont="1" applyBorder="1" applyAlignment="1">
      <alignment vertical="center" wrapText="1"/>
    </xf>
    <xf numFmtId="0" fontId="74" fillId="0" borderId="0" xfId="0" applyFont="1" applyBorder="1" applyAlignment="1">
      <alignment vertical="center"/>
    </xf>
    <xf numFmtId="0" fontId="75" fillId="0" borderId="0" xfId="0" applyFont="1" applyBorder="1" applyAlignment="1">
      <alignment horizontal="left" vertical="center"/>
    </xf>
    <xf numFmtId="0" fontId="74" fillId="0" borderId="0" xfId="0" applyFont="1"/>
    <xf numFmtId="164" fontId="9" fillId="0" borderId="2" xfId="0" applyNumberFormat="1" applyFont="1" applyFill="1" applyBorder="1" applyAlignment="1">
      <alignment horizontal="right" vertical="top"/>
    </xf>
    <xf numFmtId="0" fontId="84" fillId="0" borderId="47" xfId="0" applyFont="1" applyBorder="1" applyAlignment="1" applyProtection="1">
      <alignment horizontal="left" vertical="center" wrapText="1"/>
    </xf>
    <xf numFmtId="0" fontId="84" fillId="0" borderId="48" xfId="0" applyFont="1" applyBorder="1" applyAlignment="1" applyProtection="1">
      <alignment horizontal="left" vertical="center" wrapText="1"/>
    </xf>
    <xf numFmtId="0" fontId="84" fillId="0" borderId="49" xfId="0" applyFont="1" applyBorder="1" applyAlignment="1" applyProtection="1">
      <alignment horizontal="left" vertical="center" wrapText="1"/>
    </xf>
    <xf numFmtId="4" fontId="84" fillId="0" borderId="47" xfId="0" applyNumberFormat="1" applyFont="1" applyBorder="1" applyAlignment="1" applyProtection="1">
      <alignment vertical="center"/>
    </xf>
    <xf numFmtId="4" fontId="84" fillId="0" borderId="49" xfId="0" applyNumberFormat="1" applyFont="1" applyBorder="1" applyAlignment="1" applyProtection="1">
      <alignment vertical="center"/>
    </xf>
    <xf numFmtId="4" fontId="84" fillId="0" borderId="48" xfId="0" applyNumberFormat="1" applyFont="1" applyBorder="1" applyAlignment="1" applyProtection="1">
      <alignment vertical="center"/>
    </xf>
    <xf numFmtId="0" fontId="84" fillId="0" borderId="48" xfId="0" applyFont="1" applyBorder="1" applyAlignment="1" applyProtection="1">
      <alignment vertical="center"/>
    </xf>
    <xf numFmtId="0" fontId="84" fillId="0" borderId="49" xfId="0" applyFont="1" applyBorder="1" applyAlignment="1" applyProtection="1">
      <alignment vertical="center"/>
    </xf>
    <xf numFmtId="0" fontId="74" fillId="0" borderId="48" xfId="0" applyFont="1" applyBorder="1" applyAlignment="1" applyProtection="1">
      <alignment vertical="center"/>
    </xf>
    <xf numFmtId="0" fontId="74" fillId="0" borderId="49" xfId="0" applyFont="1" applyBorder="1" applyAlignment="1" applyProtection="1">
      <alignment vertical="center"/>
    </xf>
    <xf numFmtId="0" fontId="84" fillId="0" borderId="0" xfId="0" applyFont="1" applyBorder="1" applyAlignment="1" applyProtection="1">
      <alignment horizontal="center" vertical="center"/>
    </xf>
    <xf numFmtId="49" fontId="84" fillId="0" borderId="0" xfId="0" applyNumberFormat="1" applyFont="1" applyBorder="1" applyAlignment="1" applyProtection="1">
      <alignment horizontal="left" vertical="center" wrapText="1"/>
    </xf>
    <xf numFmtId="0" fontId="84" fillId="0" borderId="0" xfId="0" applyFont="1" applyBorder="1" applyAlignment="1" applyProtection="1">
      <alignment horizontal="center" vertical="center" wrapText="1"/>
    </xf>
    <xf numFmtId="173" fontId="84" fillId="0" borderId="0" xfId="0" applyNumberFormat="1" applyFont="1" applyBorder="1" applyAlignment="1" applyProtection="1">
      <alignment vertical="center"/>
    </xf>
    <xf numFmtId="4" fontId="84" fillId="0" borderId="0" xfId="0" applyNumberFormat="1" applyFont="1" applyBorder="1" applyAlignment="1" applyProtection="1">
      <alignment vertical="center"/>
    </xf>
    <xf numFmtId="0" fontId="84" fillId="0" borderId="0" xfId="0" applyFont="1" applyBorder="1" applyAlignment="1" applyProtection="1">
      <alignment vertical="center"/>
    </xf>
    <xf numFmtId="0" fontId="74" fillId="0" borderId="0" xfId="0" applyFont="1" applyBorder="1" applyAlignment="1" applyProtection="1">
      <alignment vertical="center"/>
    </xf>
    <xf numFmtId="0" fontId="78" fillId="0" borderId="42" xfId="0" applyFont="1" applyBorder="1" applyAlignment="1">
      <alignment horizontal="left" vertical="center"/>
    </xf>
    <xf numFmtId="0" fontId="0" fillId="0" borderId="20" xfId="0" applyBorder="1"/>
    <xf numFmtId="49" fontId="65" fillId="0" borderId="20" xfId="0" applyNumberFormat="1" applyFont="1" applyFill="1" applyBorder="1" applyAlignment="1">
      <alignment horizontal="left" wrapText="1"/>
    </xf>
    <xf numFmtId="0" fontId="55" fillId="0" borderId="0" xfId="0" applyFont="1"/>
    <xf numFmtId="49" fontId="65" fillId="0" borderId="20" xfId="0" applyNumberFormat="1" applyFont="1" applyBorder="1" applyAlignment="1">
      <alignment horizontal="left" wrapText="1"/>
    </xf>
    <xf numFmtId="49" fontId="0" fillId="0" borderId="20" xfId="0" applyNumberFormat="1" applyBorder="1" applyAlignment="1">
      <alignment horizontal="left"/>
    </xf>
    <xf numFmtId="49" fontId="55" fillId="0" borderId="20" xfId="0" applyNumberFormat="1" applyFont="1" applyBorder="1" applyAlignment="1">
      <alignment horizontal="left"/>
    </xf>
    <xf numFmtId="0" fontId="65" fillId="0" borderId="20" xfId="0" applyFont="1" applyBorder="1"/>
    <xf numFmtId="0" fontId="56" fillId="0" borderId="20" xfId="0" applyFont="1" applyBorder="1"/>
    <xf numFmtId="49" fontId="56" fillId="0" borderId="20" xfId="0" applyNumberFormat="1" applyFont="1" applyBorder="1" applyAlignment="1">
      <alignment horizontal="left" wrapText="1"/>
    </xf>
    <xf numFmtId="49" fontId="55" fillId="0" borderId="20" xfId="0" applyNumberFormat="1" applyFont="1" applyBorder="1" applyAlignment="1">
      <alignment horizontal="left" wrapText="1"/>
    </xf>
    <xf numFmtId="49" fontId="53" fillId="0" borderId="27" xfId="0" applyNumberFormat="1" applyFont="1" applyBorder="1" applyAlignment="1">
      <alignment horizontal="center" textRotation="90"/>
    </xf>
    <xf numFmtId="0" fontId="9" fillId="0" borderId="0" xfId="0" applyFont="1" applyFill="1"/>
    <xf numFmtId="174" fontId="90" fillId="11" borderId="20" xfId="0" applyNumberFormat="1" applyFont="1" applyFill="1" applyBorder="1" applyAlignment="1">
      <alignment vertical="center"/>
    </xf>
    <xf numFmtId="49" fontId="51" fillId="0" borderId="20" xfId="4" applyNumberFormat="1" applyFont="1" applyFill="1" applyBorder="1" applyAlignment="1">
      <alignment horizontal="center" vertical="center" wrapText="1"/>
    </xf>
    <xf numFmtId="4" fontId="50" fillId="0" borderId="20" xfId="4" applyNumberFormat="1" applyFont="1" applyFill="1" applyBorder="1" applyAlignment="1">
      <alignment horizontal="center" vertical="center" wrapText="1"/>
    </xf>
    <xf numFmtId="171" fontId="51" fillId="0" borderId="20" xfId="4" applyNumberFormat="1" applyFont="1" applyFill="1" applyBorder="1" applyAlignment="1">
      <alignment horizontal="center" vertical="center" wrapText="1"/>
    </xf>
    <xf numFmtId="172" fontId="51" fillId="0" borderId="20" xfId="4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53" fillId="0" borderId="20" xfId="0" applyNumberFormat="1" applyFont="1" applyBorder="1" applyAlignment="1">
      <alignment horizontal="left" wrapText="1"/>
    </xf>
    <xf numFmtId="172" fontId="53" fillId="0" borderId="20" xfId="0" applyNumberFormat="1" applyFont="1" applyBorder="1" applyAlignment="1">
      <alignment horizontal="center" wrapText="1"/>
    </xf>
    <xf numFmtId="2" fontId="53" fillId="0" borderId="20" xfId="0" applyNumberFormat="1" applyFont="1" applyBorder="1" applyAlignment="1">
      <alignment horizontal="center" wrapText="1"/>
    </xf>
    <xf numFmtId="172" fontId="56" fillId="0" borderId="20" xfId="0" applyNumberFormat="1" applyFont="1" applyBorder="1" applyAlignment="1">
      <alignment horizontal="center"/>
    </xf>
    <xf numFmtId="172" fontId="53" fillId="0" borderId="20" xfId="0" applyNumberFormat="1" applyFont="1" applyFill="1" applyBorder="1" applyAlignment="1">
      <alignment horizontal="center" wrapText="1"/>
    </xf>
    <xf numFmtId="49" fontId="56" fillId="0" borderId="20" xfId="0" applyNumberFormat="1" applyFont="1" applyFill="1" applyBorder="1" applyAlignment="1">
      <alignment horizontal="center" textRotation="90"/>
    </xf>
    <xf numFmtId="49" fontId="55" fillId="0" borderId="20" xfId="0" applyNumberFormat="1" applyFont="1" applyBorder="1" applyAlignment="1">
      <alignment horizontal="center" textRotation="90"/>
    </xf>
    <xf numFmtId="0" fontId="55" fillId="0" borderId="20" xfId="0" applyNumberFormat="1" applyFont="1" applyBorder="1" applyAlignment="1">
      <alignment horizontal="left"/>
    </xf>
    <xf numFmtId="172" fontId="55" fillId="0" borderId="20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 textRotation="90"/>
    </xf>
    <xf numFmtId="49" fontId="56" fillId="0" borderId="20" xfId="0" applyNumberFormat="1" applyFont="1" applyBorder="1" applyAlignment="1">
      <alignment horizontal="center" textRotation="90"/>
    </xf>
    <xf numFmtId="0" fontId="56" fillId="0" borderId="20" xfId="0" applyNumberFormat="1" applyFont="1" applyBorder="1" applyAlignment="1">
      <alignment horizontal="left" wrapText="1"/>
    </xf>
    <xf numFmtId="49" fontId="41" fillId="0" borderId="54" xfId="0" applyNumberFormat="1" applyFont="1" applyFill="1" applyBorder="1" applyAlignment="1">
      <alignment horizontal="center" textRotation="90"/>
    </xf>
    <xf numFmtId="49" fontId="55" fillId="0" borderId="54" xfId="0" applyNumberFormat="1" applyFont="1" applyBorder="1" applyAlignment="1">
      <alignment horizontal="left" wrapText="1"/>
    </xf>
    <xf numFmtId="49" fontId="55" fillId="0" borderId="54" xfId="0" applyNumberFormat="1" applyFont="1" applyFill="1" applyBorder="1" applyAlignment="1">
      <alignment horizontal="left" wrapText="1"/>
    </xf>
    <xf numFmtId="0" fontId="55" fillId="0" borderId="54" xfId="0" applyNumberFormat="1" applyFont="1" applyFill="1" applyBorder="1" applyAlignment="1">
      <alignment horizontal="left" wrapText="1"/>
    </xf>
    <xf numFmtId="2" fontId="55" fillId="0" borderId="54" xfId="0" applyNumberFormat="1" applyFont="1" applyBorder="1" applyAlignment="1">
      <alignment horizontal="center" wrapText="1"/>
    </xf>
    <xf numFmtId="49" fontId="52" fillId="0" borderId="20" xfId="0" applyNumberFormat="1" applyFont="1" applyFill="1" applyBorder="1" applyAlignment="1">
      <alignment horizontal="center"/>
    </xf>
    <xf numFmtId="49" fontId="58" fillId="0" borderId="20" xfId="0" applyNumberFormat="1" applyFont="1" applyFill="1" applyBorder="1" applyAlignment="1">
      <alignment horizontal="center" textRotation="90"/>
    </xf>
    <xf numFmtId="49" fontId="41" fillId="0" borderId="20" xfId="0" applyNumberFormat="1" applyFont="1" applyBorder="1" applyAlignment="1">
      <alignment horizontal="left" wrapText="1"/>
    </xf>
    <xf numFmtId="49" fontId="58" fillId="0" borderId="20" xfId="0" applyNumberFormat="1" applyFont="1" applyFill="1" applyBorder="1" applyAlignment="1">
      <alignment horizontal="left"/>
    </xf>
    <xf numFmtId="0" fontId="58" fillId="0" borderId="20" xfId="0" applyNumberFormat="1" applyFont="1" applyFill="1" applyBorder="1" applyAlignment="1">
      <alignment horizontal="left"/>
    </xf>
    <xf numFmtId="0" fontId="30" fillId="0" borderId="20" xfId="0" applyNumberFormat="1" applyFont="1" applyFill="1" applyBorder="1" applyAlignment="1">
      <alignment horizontal="left"/>
    </xf>
    <xf numFmtId="2" fontId="58" fillId="0" borderId="20" xfId="0" applyNumberFormat="1" applyFont="1" applyBorder="1" applyAlignment="1">
      <alignment horizontal="center" wrapText="1"/>
    </xf>
    <xf numFmtId="49" fontId="55" fillId="0" borderId="0" xfId="0" applyNumberFormat="1" applyFont="1" applyFill="1" applyBorder="1" applyAlignment="1">
      <alignment horizontal="center" textRotation="90"/>
    </xf>
    <xf numFmtId="0" fontId="55" fillId="0" borderId="0" xfId="0" applyFont="1" applyFill="1" applyBorder="1"/>
    <xf numFmtId="49" fontId="55" fillId="0" borderId="0" xfId="0" applyNumberFormat="1" applyFont="1" applyFill="1" applyBorder="1" applyAlignment="1">
      <alignment horizontal="left"/>
    </xf>
    <xf numFmtId="49" fontId="56" fillId="0" borderId="0" xfId="0" applyNumberFormat="1" applyFont="1" applyFill="1" applyBorder="1" applyAlignment="1">
      <alignment horizontal="left"/>
    </xf>
    <xf numFmtId="172" fontId="53" fillId="0" borderId="0" xfId="0" applyNumberFormat="1" applyFont="1" applyFill="1" applyBorder="1" applyAlignment="1">
      <alignment horizontal="center" wrapText="1"/>
    </xf>
    <xf numFmtId="49" fontId="53" fillId="0" borderId="0" xfId="0" applyNumberFormat="1" applyFont="1" applyFill="1" applyBorder="1" applyAlignment="1">
      <alignment horizontal="center" textRotation="90"/>
    </xf>
    <xf numFmtId="49" fontId="54" fillId="0" borderId="0" xfId="0" applyNumberFormat="1" applyFont="1" applyFill="1" applyBorder="1" applyAlignment="1">
      <alignment horizontal="center" wrapText="1"/>
    </xf>
    <xf numFmtId="49" fontId="53" fillId="0" borderId="0" xfId="0" applyNumberFormat="1" applyFont="1" applyFill="1" applyBorder="1" applyAlignment="1">
      <alignment horizontal="left" wrapText="1"/>
    </xf>
    <xf numFmtId="172" fontId="53" fillId="0" borderId="0" xfId="0" applyNumberFormat="1" applyFont="1" applyFill="1" applyBorder="1" applyAlignment="1">
      <alignment horizontal="left" wrapText="1"/>
    </xf>
    <xf numFmtId="49" fontId="55" fillId="0" borderId="0" xfId="0" applyNumberFormat="1" applyFont="1" applyFill="1" applyBorder="1" applyAlignment="1">
      <alignment horizontal="left" wrapText="1"/>
    </xf>
    <xf numFmtId="49" fontId="56" fillId="0" borderId="0" xfId="0" applyNumberFormat="1" applyFont="1" applyFill="1" applyBorder="1" applyAlignment="1">
      <alignment horizontal="left" wrapText="1"/>
    </xf>
    <xf numFmtId="0" fontId="53" fillId="0" borderId="0" xfId="0" applyNumberFormat="1" applyFont="1" applyFill="1" applyBorder="1" applyAlignment="1">
      <alignment horizontal="left" wrapText="1"/>
    </xf>
    <xf numFmtId="49" fontId="53" fillId="0" borderId="0" xfId="5" applyNumberFormat="1" applyFont="1" applyFill="1" applyBorder="1" applyAlignment="1" applyProtection="1">
      <alignment horizontal="left" wrapText="1"/>
    </xf>
    <xf numFmtId="0" fontId="56" fillId="0" borderId="0" xfId="0" applyNumberFormat="1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/>
    </xf>
    <xf numFmtId="49" fontId="56" fillId="0" borderId="0" xfId="0" applyNumberFormat="1" applyFont="1" applyFill="1" applyBorder="1" applyAlignment="1">
      <alignment horizontal="center" textRotation="90"/>
    </xf>
    <xf numFmtId="0" fontId="56" fillId="0" borderId="0" xfId="0" applyNumberFormat="1" applyFont="1" applyFill="1" applyBorder="1" applyAlignment="1">
      <alignment horizontal="left"/>
    </xf>
    <xf numFmtId="0" fontId="55" fillId="0" borderId="0" xfId="0" applyNumberFormat="1" applyFont="1" applyFill="1" applyBorder="1" applyAlignment="1">
      <alignment horizontal="left" wrapText="1"/>
    </xf>
    <xf numFmtId="0" fontId="55" fillId="0" borderId="0" xfId="0" applyNumberFormat="1" applyFont="1" applyFill="1" applyBorder="1" applyAlignment="1">
      <alignment horizontal="left"/>
    </xf>
    <xf numFmtId="49" fontId="53" fillId="0" borderId="0" xfId="0" applyNumberFormat="1" applyFont="1" applyFill="1" applyBorder="1" applyAlignment="1">
      <alignment horizontal="center" wrapText="1"/>
    </xf>
    <xf numFmtId="49" fontId="58" fillId="0" borderId="0" xfId="0" applyNumberFormat="1" applyFont="1" applyFill="1" applyBorder="1" applyAlignment="1">
      <alignment horizontal="center" wrapText="1"/>
    </xf>
    <xf numFmtId="49" fontId="58" fillId="0" borderId="0" xfId="0" applyNumberFormat="1" applyFont="1" applyFill="1" applyBorder="1" applyAlignment="1">
      <alignment horizontal="left" wrapText="1"/>
    </xf>
    <xf numFmtId="172" fontId="58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Alignment="1">
      <alignment horizontal="left" vertical="top" wrapText="1"/>
    </xf>
    <xf numFmtId="49" fontId="54" fillId="0" borderId="20" xfId="0" applyNumberFormat="1" applyFont="1" applyBorder="1" applyAlignment="1">
      <alignment horizontal="center" vertical="center" wrapText="1"/>
    </xf>
    <xf numFmtId="0" fontId="55" fillId="0" borderId="20" xfId="0" applyFont="1" applyFill="1" applyBorder="1" applyAlignment="1">
      <alignment wrapText="1"/>
    </xf>
    <xf numFmtId="172" fontId="56" fillId="0" borderId="20" xfId="0" applyNumberFormat="1" applyFont="1" applyFill="1" applyBorder="1" applyAlignment="1">
      <alignment horizontal="left"/>
    </xf>
    <xf numFmtId="172" fontId="0" fillId="0" borderId="20" xfId="0" applyNumberFormat="1" applyFill="1" applyBorder="1" applyAlignment="1">
      <alignment horizontal="left"/>
    </xf>
    <xf numFmtId="49" fontId="91" fillId="7" borderId="35" xfId="0" applyNumberFormat="1" applyFont="1" applyFill="1" applyBorder="1" applyAlignment="1">
      <alignment horizontal="center" vertical="center"/>
    </xf>
    <xf numFmtId="4" fontId="50" fillId="0" borderId="0" xfId="4" applyNumberFormat="1" applyFont="1" applyFill="1" applyBorder="1" applyAlignment="1">
      <alignment horizontal="center" vertical="center" wrapText="1"/>
    </xf>
    <xf numFmtId="0" fontId="55" fillId="0" borderId="20" xfId="0" applyFont="1" applyBorder="1" applyAlignment="1">
      <alignment wrapText="1"/>
    </xf>
    <xf numFmtId="0" fontId="6" fillId="0" borderId="0" xfId="8"/>
    <xf numFmtId="49" fontId="50" fillId="0" borderId="20" xfId="4" applyNumberFormat="1" applyFont="1" applyFill="1" applyBorder="1" applyAlignment="1">
      <alignment horizontal="center" vertical="center" wrapText="1"/>
    </xf>
    <xf numFmtId="0" fontId="50" fillId="0" borderId="20" xfId="4" applyFont="1" applyFill="1" applyBorder="1" applyAlignment="1">
      <alignment horizontal="center" vertical="center" wrapText="1"/>
    </xf>
    <xf numFmtId="0" fontId="50" fillId="0" borderId="0" xfId="4" applyFont="1" applyFill="1" applyBorder="1" applyAlignment="1">
      <alignment horizontal="center" vertical="center" wrapText="1"/>
    </xf>
    <xf numFmtId="49" fontId="45" fillId="0" borderId="0" xfId="8" applyNumberFormat="1" applyFont="1"/>
    <xf numFmtId="49" fontId="41" fillId="0" borderId="0" xfId="8" applyNumberFormat="1" applyFont="1"/>
    <xf numFmtId="49" fontId="53" fillId="0" borderId="0" xfId="8" applyNumberFormat="1" applyFont="1"/>
    <xf numFmtId="2" fontId="56" fillId="0" borderId="0" xfId="8" applyNumberFormat="1" applyFont="1"/>
    <xf numFmtId="174" fontId="56" fillId="0" borderId="0" xfId="8" applyNumberFormat="1" applyFont="1"/>
    <xf numFmtId="174" fontId="30" fillId="0" borderId="0" xfId="8" applyNumberFormat="1" applyFont="1"/>
    <xf numFmtId="0" fontId="46" fillId="0" borderId="0" xfId="3" applyFont="1" applyFill="1" applyBorder="1" applyAlignment="1">
      <alignment vertical="top"/>
    </xf>
    <xf numFmtId="0" fontId="46" fillId="0" borderId="0" xfId="3" applyNumberFormat="1" applyFont="1" applyFill="1" applyBorder="1" applyAlignment="1">
      <alignment vertical="top"/>
    </xf>
    <xf numFmtId="0" fontId="46" fillId="0" borderId="0" xfId="3" applyNumberFormat="1" applyFont="1" applyFill="1" applyBorder="1" applyAlignment="1">
      <alignment horizontal="left" vertical="top" wrapText="1"/>
    </xf>
    <xf numFmtId="0" fontId="46" fillId="0" borderId="0" xfId="3" applyFont="1" applyFill="1" applyBorder="1" applyAlignment="1">
      <alignment horizontal="center" vertical="top" shrinkToFit="1"/>
    </xf>
    <xf numFmtId="170" fontId="46" fillId="0" borderId="0" xfId="3" applyNumberFormat="1" applyFont="1" applyFill="1" applyBorder="1" applyAlignment="1">
      <alignment vertical="top" shrinkToFit="1"/>
    </xf>
    <xf numFmtId="4" fontId="46" fillId="0" borderId="0" xfId="3" applyNumberFormat="1" applyFont="1" applyFill="1" applyBorder="1" applyAlignment="1">
      <alignment vertical="top" shrinkToFit="1"/>
    </xf>
    <xf numFmtId="4" fontId="46" fillId="0" borderId="0" xfId="3" applyNumberFormat="1" applyFont="1" applyFill="1" applyBorder="1" applyAlignment="1">
      <alignment horizontal="right" vertical="top"/>
    </xf>
    <xf numFmtId="4" fontId="48" fillId="0" borderId="0" xfId="3" applyNumberFormat="1" applyFont="1" applyFill="1" applyBorder="1" applyAlignment="1">
      <alignment vertical="top" shrinkToFit="1"/>
    </xf>
    <xf numFmtId="0" fontId="46" fillId="0" borderId="0" xfId="3" applyFont="1" applyFill="1" applyBorder="1"/>
    <xf numFmtId="4" fontId="47" fillId="0" borderId="0" xfId="3" applyNumberFormat="1" applyFont="1" applyFill="1" applyBorder="1" applyAlignment="1">
      <alignment horizontal="right" vertical="top"/>
    </xf>
    <xf numFmtId="0" fontId="40" fillId="0" borderId="0" xfId="3" applyFill="1" applyBorder="1"/>
    <xf numFmtId="0" fontId="40" fillId="0" borderId="0" xfId="3" applyFill="1" applyBorder="1" applyAlignment="1">
      <alignment vertical="top"/>
    </xf>
    <xf numFmtId="49" fontId="40" fillId="0" borderId="0" xfId="3" applyNumberFormat="1" applyFill="1" applyBorder="1" applyAlignment="1">
      <alignment vertical="top"/>
    </xf>
    <xf numFmtId="49" fontId="40" fillId="0" borderId="0" xfId="3" applyNumberFormat="1" applyFill="1" applyBorder="1" applyAlignment="1">
      <alignment horizontal="left" vertical="top" wrapText="1"/>
    </xf>
    <xf numFmtId="0" fontId="40" fillId="0" borderId="0" xfId="3" applyFill="1" applyBorder="1" applyAlignment="1">
      <alignment horizontal="center" vertical="top"/>
    </xf>
    <xf numFmtId="4" fontId="40" fillId="0" borderId="0" xfId="3" applyNumberFormat="1" applyFill="1" applyBorder="1" applyAlignment="1">
      <alignment horizontal="right" vertical="top"/>
    </xf>
    <xf numFmtId="49" fontId="40" fillId="0" borderId="0" xfId="3" applyNumberFormat="1" applyFill="1" applyBorder="1"/>
    <xf numFmtId="49" fontId="40" fillId="0" borderId="0" xfId="3" applyNumberFormat="1" applyFill="1" applyBorder="1" applyAlignment="1">
      <alignment horizontal="left" wrapText="1"/>
    </xf>
    <xf numFmtId="0" fontId="40" fillId="0" borderId="0" xfId="3" applyFill="1" applyBorder="1" applyAlignment="1">
      <alignment horizontal="center"/>
    </xf>
    <xf numFmtId="4" fontId="40" fillId="0" borderId="0" xfId="3" applyNumberFormat="1" applyFill="1" applyBorder="1" applyAlignment="1">
      <alignment horizontal="right"/>
    </xf>
    <xf numFmtId="0" fontId="40" fillId="0" borderId="0" xfId="3" applyFill="1" applyBorder="1" applyAlignment="1">
      <alignment horizontal="right"/>
    </xf>
    <xf numFmtId="174" fontId="68" fillId="8" borderId="35" xfId="0" applyNumberFormat="1" applyFont="1" applyFill="1" applyBorder="1" applyAlignment="1">
      <alignment horizontal="center"/>
    </xf>
    <xf numFmtId="0" fontId="53" fillId="0" borderId="0" xfId="8" applyNumberFormat="1" applyFont="1"/>
    <xf numFmtId="1" fontId="9" fillId="0" borderId="55" xfId="5" applyNumberFormat="1" applyFont="1" applyFill="1" applyBorder="1" applyAlignment="1" applyProtection="1">
      <alignment horizontal="center" vertical="center"/>
    </xf>
    <xf numFmtId="1" fontId="9" fillId="0" borderId="56" xfId="5" applyNumberFormat="1" applyFont="1" applyFill="1" applyBorder="1" applyAlignment="1" applyProtection="1">
      <alignment horizontal="center" vertical="center"/>
    </xf>
    <xf numFmtId="1" fontId="9" fillId="0" borderId="0" xfId="5" applyNumberFormat="1" applyFont="1" applyFill="1" applyBorder="1" applyAlignment="1" applyProtection="1">
      <alignment horizontal="center" vertical="center"/>
    </xf>
    <xf numFmtId="0" fontId="62" fillId="0" borderId="0" xfId="0" applyFont="1" applyBorder="1" applyAlignment="1">
      <alignment vertical="center"/>
    </xf>
    <xf numFmtId="2" fontId="9" fillId="0" borderId="0" xfId="5" applyNumberFormat="1" applyFont="1" applyFill="1" applyBorder="1" applyAlignment="1" applyProtection="1">
      <alignment horizontal="left" vertical="center" wrapText="1"/>
    </xf>
    <xf numFmtId="49" fontId="9" fillId="0" borderId="0" xfId="5" applyNumberFormat="1" applyFont="1" applyFill="1" applyBorder="1" applyAlignment="1" applyProtection="1">
      <alignment horizontal="center" vertical="center"/>
    </xf>
    <xf numFmtId="165" fontId="65" fillId="0" borderId="0" xfId="5" applyNumberFormat="1" applyFont="1" applyFill="1" applyBorder="1" applyAlignment="1" applyProtection="1">
      <alignment horizontal="center" vertical="center"/>
    </xf>
    <xf numFmtId="166" fontId="9" fillId="0" borderId="0" xfId="5" applyNumberFormat="1" applyFont="1" applyFill="1" applyBorder="1" applyAlignment="1" applyProtection="1">
      <alignment horizontal="center" vertical="center"/>
    </xf>
    <xf numFmtId="174" fontId="9" fillId="0" borderId="0" xfId="5" applyNumberFormat="1" applyFont="1" applyFill="1" applyBorder="1" applyAlignment="1" applyProtection="1">
      <alignment horizontal="center" vertical="center"/>
    </xf>
    <xf numFmtId="0" fontId="64" fillId="0" borderId="0" xfId="0" applyFont="1" applyBorder="1" applyAlignment="1">
      <alignment horizontal="left" vertical="top" wrapText="1"/>
    </xf>
    <xf numFmtId="0" fontId="40" fillId="0" borderId="0" xfId="0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0" fillId="0" borderId="0" xfId="0" applyFont="1" applyBorder="1"/>
    <xf numFmtId="0" fontId="0" fillId="0" borderId="0" xfId="0" applyBorder="1" applyAlignment="1">
      <alignment horizontal="center"/>
    </xf>
    <xf numFmtId="0" fontId="63" fillId="0" borderId="0" xfId="0" applyFont="1" applyFill="1" applyBorder="1" applyAlignment="1">
      <alignment vertical="center" wrapText="1"/>
    </xf>
    <xf numFmtId="174" fontId="9" fillId="5" borderId="0" xfId="5" applyNumberFormat="1" applyFont="1" applyFill="1" applyBorder="1" applyAlignment="1" applyProtection="1">
      <alignment horizontal="center" vertical="center"/>
    </xf>
    <xf numFmtId="172" fontId="4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3" fillId="0" borderId="20" xfId="3" applyNumberFormat="1" applyFont="1" applyBorder="1" applyAlignment="1">
      <alignment horizontal="left" vertical="top" wrapText="1"/>
    </xf>
    <xf numFmtId="4" fontId="94" fillId="2" borderId="20" xfId="3" applyNumberFormat="1" applyFont="1" applyFill="1" applyBorder="1" applyAlignment="1">
      <alignment horizontal="right" vertical="top"/>
    </xf>
    <xf numFmtId="0" fontId="95" fillId="0" borderId="0" xfId="3" applyFont="1"/>
    <xf numFmtId="0" fontId="96" fillId="0" borderId="20" xfId="3" applyFont="1" applyBorder="1" applyAlignment="1">
      <alignment horizontal="center" vertical="top" shrinkToFit="1"/>
    </xf>
    <xf numFmtId="170" fontId="95" fillId="0" borderId="0" xfId="3" applyNumberFormat="1" applyFont="1"/>
    <xf numFmtId="170" fontId="95" fillId="0" borderId="20" xfId="3" applyNumberFormat="1" applyFont="1" applyBorder="1" applyAlignment="1">
      <alignment vertical="top" shrinkToFit="1"/>
    </xf>
    <xf numFmtId="4" fontId="95" fillId="0" borderId="20" xfId="3" applyNumberFormat="1" applyFont="1" applyBorder="1" applyAlignment="1">
      <alignment vertical="top" shrinkToFit="1"/>
    </xf>
    <xf numFmtId="4" fontId="95" fillId="2" borderId="20" xfId="3" applyNumberFormat="1" applyFont="1" applyFill="1" applyBorder="1" applyAlignment="1">
      <alignment horizontal="right" vertical="top"/>
    </xf>
    <xf numFmtId="0" fontId="95" fillId="0" borderId="20" xfId="3" applyFont="1" applyBorder="1" applyAlignment="1">
      <alignment horizontal="center" vertical="top" shrinkToFit="1"/>
    </xf>
    <xf numFmtId="0" fontId="97" fillId="0" borderId="0" xfId="3" applyFont="1"/>
    <xf numFmtId="0" fontId="95" fillId="0" borderId="20" xfId="3" applyFont="1" applyBorder="1" applyAlignment="1">
      <alignment vertical="top"/>
    </xf>
    <xf numFmtId="0" fontId="95" fillId="0" borderId="20" xfId="3" applyNumberFormat="1" applyFont="1" applyBorder="1" applyAlignment="1">
      <alignment vertical="top"/>
    </xf>
    <xf numFmtId="0" fontId="95" fillId="0" borderId="20" xfId="3" applyNumberFormat="1" applyFont="1" applyBorder="1" applyAlignment="1">
      <alignment horizontal="left" vertical="top" wrapText="1"/>
    </xf>
    <xf numFmtId="170" fontId="46" fillId="0" borderId="0" xfId="3" applyNumberFormat="1" applyFont="1"/>
    <xf numFmtId="0" fontId="36" fillId="0" borderId="0" xfId="0" applyNumberFormat="1" applyFont="1" applyAlignment="1">
      <alignment horizontal="center"/>
    </xf>
    <xf numFmtId="0" fontId="41" fillId="0" borderId="0" xfId="3" applyFont="1" applyBorder="1" applyAlignment="1">
      <alignment horizontal="center"/>
    </xf>
    <xf numFmtId="0" fontId="44" fillId="0" borderId="14" xfId="3" applyNumberFormat="1" applyFont="1" applyBorder="1" applyAlignment="1">
      <alignment horizontal="center" vertical="top" wrapText="1"/>
    </xf>
    <xf numFmtId="0" fontId="44" fillId="0" borderId="15" xfId="3" applyNumberFormat="1" applyFont="1" applyBorder="1" applyAlignment="1">
      <alignment horizontal="center" vertical="top" wrapText="1"/>
    </xf>
    <xf numFmtId="0" fontId="44" fillId="0" borderId="16" xfId="3" applyNumberFormat="1" applyFont="1" applyBorder="1" applyAlignment="1">
      <alignment horizontal="center" vertical="top" wrapText="1"/>
    </xf>
    <xf numFmtId="49" fontId="40" fillId="0" borderId="19" xfId="3" applyNumberFormat="1" applyFont="1" applyBorder="1" applyAlignment="1">
      <alignment vertical="center"/>
    </xf>
    <xf numFmtId="49" fontId="61" fillId="4" borderId="27" xfId="5" applyNumberFormat="1" applyFont="1" applyFill="1" applyBorder="1" applyAlignment="1" applyProtection="1">
      <alignment horizontal="center" vertical="center" wrapText="1"/>
    </xf>
    <xf numFmtId="49" fontId="61" fillId="4" borderId="28" xfId="5" applyNumberFormat="1" applyFont="1" applyFill="1" applyBorder="1" applyAlignment="1" applyProtection="1">
      <alignment horizontal="center" vertical="center" wrapText="1"/>
    </xf>
    <xf numFmtId="49" fontId="61" fillId="4" borderId="29" xfId="5" applyNumberFormat="1" applyFont="1" applyFill="1" applyBorder="1" applyAlignment="1" applyProtection="1">
      <alignment horizontal="center" vertical="center" wrapText="1"/>
    </xf>
    <xf numFmtId="49" fontId="8" fillId="0" borderId="20" xfId="5" applyNumberFormat="1" applyFont="1" applyFill="1" applyBorder="1" applyAlignment="1" applyProtection="1">
      <alignment horizontal="center" vertical="center" wrapText="1"/>
    </xf>
    <xf numFmtId="0" fontId="86" fillId="0" borderId="40" xfId="0" applyFont="1" applyBorder="1" applyAlignment="1">
      <alignment vertical="center" wrapText="1"/>
    </xf>
    <xf numFmtId="0" fontId="74" fillId="0" borderId="0" xfId="0" applyFont="1" applyBorder="1" applyAlignment="1">
      <alignment vertical="center"/>
    </xf>
    <xf numFmtId="0" fontId="77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left" vertical="center" wrapText="1"/>
    </xf>
    <xf numFmtId="0" fontId="82" fillId="0" borderId="0" xfId="0" applyFont="1" applyBorder="1" applyAlignment="1">
      <alignment horizontal="left" vertical="center" wrapText="1"/>
    </xf>
    <xf numFmtId="175" fontId="75" fillId="0" borderId="0" xfId="0" applyNumberFormat="1" applyFont="1" applyBorder="1" applyAlignment="1">
      <alignment horizontal="left" vertical="center"/>
    </xf>
    <xf numFmtId="0" fontId="75" fillId="0" borderId="0" xfId="0" applyFont="1" applyBorder="1" applyAlignment="1">
      <alignment horizontal="left" vertical="center"/>
    </xf>
    <xf numFmtId="4" fontId="79" fillId="0" borderId="0" xfId="0" applyNumberFormat="1" applyFont="1" applyBorder="1" applyAlignment="1"/>
    <xf numFmtId="4" fontId="79" fillId="0" borderId="0" xfId="0" applyNumberFormat="1" applyFont="1" applyBorder="1" applyAlignment="1">
      <alignment vertical="center"/>
    </xf>
    <xf numFmtId="4" fontId="80" fillId="0" borderId="44" xfId="0" applyNumberFormat="1" applyFont="1" applyBorder="1" applyAlignment="1"/>
    <xf numFmtId="4" fontId="80" fillId="0" borderId="44" xfId="0" applyNumberFormat="1" applyFont="1" applyBorder="1" applyAlignment="1">
      <alignment vertical="center"/>
    </xf>
    <xf numFmtId="0" fontId="75" fillId="10" borderId="48" xfId="0" applyFont="1" applyFill="1" applyBorder="1" applyAlignment="1">
      <alignment horizontal="center" vertical="center" wrapText="1"/>
    </xf>
    <xf numFmtId="0" fontId="74" fillId="10" borderId="48" xfId="0" applyFont="1" applyFill="1" applyBorder="1" applyAlignment="1">
      <alignment horizontal="center" vertical="center" wrapText="1"/>
    </xf>
    <xf numFmtId="0" fontId="85" fillId="10" borderId="48" xfId="0" applyFont="1" applyFill="1" applyBorder="1" applyAlignment="1">
      <alignment horizontal="center" vertical="center" wrapText="1"/>
    </xf>
    <xf numFmtId="0" fontId="74" fillId="10" borderId="49" xfId="0" applyFont="1" applyFill="1" applyBorder="1" applyAlignment="1">
      <alignment horizontal="center" vertical="center" wrapText="1"/>
    </xf>
    <xf numFmtId="4" fontId="83" fillId="0" borderId="40" xfId="0" applyNumberFormat="1" applyFont="1" applyBorder="1" applyAlignment="1"/>
    <xf numFmtId="4" fontId="76" fillId="0" borderId="40" xfId="0" applyNumberFormat="1" applyFont="1" applyBorder="1" applyAlignment="1">
      <alignment vertical="center"/>
    </xf>
    <xf numFmtId="0" fontId="74" fillId="0" borderId="50" xfId="0" applyFont="1" applyBorder="1" applyAlignment="1" applyProtection="1">
      <alignment horizontal="left" vertical="center" wrapText="1"/>
    </xf>
    <xf numFmtId="0" fontId="74" fillId="0" borderId="50" xfId="0" applyFont="1" applyBorder="1" applyAlignment="1" applyProtection="1">
      <alignment vertical="center"/>
    </xf>
    <xf numFmtId="4" fontId="74" fillId="0" borderId="50" xfId="0" applyNumberFormat="1" applyFont="1" applyBorder="1" applyAlignment="1" applyProtection="1">
      <alignment vertical="center"/>
    </xf>
    <xf numFmtId="0" fontId="84" fillId="0" borderId="50" xfId="0" applyFont="1" applyBorder="1" applyAlignment="1" applyProtection="1">
      <alignment horizontal="left" vertical="center" wrapText="1"/>
    </xf>
    <xf numFmtId="0" fontId="84" fillId="0" borderId="50" xfId="0" applyFont="1" applyBorder="1" applyAlignment="1" applyProtection="1">
      <alignment vertical="center"/>
    </xf>
    <xf numFmtId="4" fontId="84" fillId="0" borderId="50" xfId="0" applyNumberFormat="1" applyFont="1" applyBorder="1" applyAlignment="1" applyProtection="1">
      <alignment vertical="center"/>
    </xf>
    <xf numFmtId="4" fontId="80" fillId="0" borderId="48" xfId="0" applyNumberFormat="1" applyFont="1" applyBorder="1" applyAlignment="1"/>
    <xf numFmtId="4" fontId="80" fillId="0" borderId="48" xfId="0" applyNumberFormat="1" applyFont="1" applyBorder="1" applyAlignment="1">
      <alignment vertical="center"/>
    </xf>
    <xf numFmtId="0" fontId="74" fillId="0" borderId="47" xfId="0" applyFont="1" applyBorder="1" applyAlignment="1" applyProtection="1">
      <alignment horizontal="left" vertical="center" wrapText="1"/>
    </xf>
    <xf numFmtId="0" fontId="74" fillId="0" borderId="48" xfId="0" applyFont="1" applyBorder="1" applyAlignment="1" applyProtection="1">
      <alignment horizontal="left" vertical="center" wrapText="1"/>
    </xf>
    <xf numFmtId="0" fontId="74" fillId="0" borderId="49" xfId="0" applyFont="1" applyBorder="1" applyAlignment="1" applyProtection="1">
      <alignment horizontal="left" vertical="center" wrapText="1"/>
    </xf>
    <xf numFmtId="4" fontId="74" fillId="0" borderId="47" xfId="0" applyNumberFormat="1" applyFont="1" applyBorder="1" applyAlignment="1" applyProtection="1">
      <alignment vertical="center"/>
    </xf>
    <xf numFmtId="4" fontId="74" fillId="0" borderId="49" xfId="0" applyNumberFormat="1" applyFont="1" applyBorder="1" applyAlignment="1" applyProtection="1">
      <alignment vertical="center"/>
    </xf>
    <xf numFmtId="4" fontId="74" fillId="0" borderId="48" xfId="0" applyNumberFormat="1" applyFont="1" applyBorder="1" applyAlignment="1" applyProtection="1">
      <alignment vertical="center"/>
    </xf>
    <xf numFmtId="4" fontId="79" fillId="0" borderId="40" xfId="0" applyNumberFormat="1" applyFont="1" applyBorder="1" applyAlignment="1"/>
    <xf numFmtId="4" fontId="79" fillId="0" borderId="40" xfId="0" applyNumberFormat="1" applyFont="1" applyBorder="1" applyAlignment="1">
      <alignment vertical="center"/>
    </xf>
    <xf numFmtId="0" fontId="84" fillId="0" borderId="47" xfId="0" applyFont="1" applyBorder="1" applyAlignment="1" applyProtection="1">
      <alignment horizontal="left" vertical="center" wrapText="1"/>
    </xf>
    <xf numFmtId="0" fontId="84" fillId="0" borderId="48" xfId="0" applyFont="1" applyBorder="1" applyAlignment="1" applyProtection="1">
      <alignment horizontal="left" vertical="center" wrapText="1"/>
    </xf>
    <xf numFmtId="0" fontId="84" fillId="0" borderId="49" xfId="0" applyFont="1" applyBorder="1" applyAlignment="1" applyProtection="1">
      <alignment horizontal="left" vertical="center" wrapText="1"/>
    </xf>
    <xf numFmtId="4" fontId="84" fillId="0" borderId="47" xfId="0" applyNumberFormat="1" applyFont="1" applyBorder="1" applyAlignment="1" applyProtection="1">
      <alignment vertical="center"/>
    </xf>
    <xf numFmtId="4" fontId="84" fillId="0" borderId="49" xfId="0" applyNumberFormat="1" applyFont="1" applyBorder="1" applyAlignment="1" applyProtection="1">
      <alignment vertical="center"/>
    </xf>
    <xf numFmtId="4" fontId="84" fillId="0" borderId="48" xfId="0" applyNumberFormat="1" applyFont="1" applyBorder="1" applyAlignment="1" applyProtection="1">
      <alignment vertical="center"/>
    </xf>
  </cellXfs>
  <cellStyles count="11">
    <cellStyle name="Excel Built-in Normal" xfId="3"/>
    <cellStyle name="Nadpis 1" xfId="1" builtinId="16"/>
    <cellStyle name="Název" xfId="2" builtinId="15"/>
    <cellStyle name="Normální" xfId="0" builtinId="0"/>
    <cellStyle name="normální 2" xfId="5"/>
    <cellStyle name="normální 2 2" xfId="9"/>
    <cellStyle name="Normální 3" xfId="7"/>
    <cellStyle name="normální 3 2" xfId="10"/>
    <cellStyle name="Normální 4" xfId="8"/>
    <cellStyle name="normální_List1" xfId="4"/>
    <cellStyle name="Styl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A4D4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5483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BDA4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C71C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BBE8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CD6F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55C2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22A7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446E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C849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" name="CommandButton2" hidden="1">
          <a:extLst>
            <a:ext uri="{63B3BB69-23CF-44E3-9099-C40C66FF867C}">
              <a14:compatExt xmlns:a14="http://schemas.microsoft.com/office/drawing/2010/main" spid="_x0000_s143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" name="CommandButton2" hidden="1">
          <a:extLst>
            <a:ext uri="{63B3BB69-23CF-44E3-9099-C40C66FF867C}">
              <a14:compatExt xmlns:a14="http://schemas.microsoft.com/office/drawing/2010/main" spid="_x0000_s143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143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" name="CommandButton2" hidden="1">
          <a:extLst>
            <a:ext uri="{63B3BB69-23CF-44E3-9099-C40C66FF867C}">
              <a14:compatExt xmlns:a14="http://schemas.microsoft.com/office/drawing/2010/main" spid="_x0000_s143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6" name="CommandButton2" hidden="1">
          <a:extLst>
            <a:ext uri="{63B3BB69-23CF-44E3-9099-C40C66FF867C}">
              <a14:compatExt xmlns:a14="http://schemas.microsoft.com/office/drawing/2010/main" spid="_x0000_s143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7" name="CommandButton2" hidden="1">
          <a:extLst>
            <a:ext uri="{63B3BB69-23CF-44E3-9099-C40C66FF867C}">
              <a14:compatExt xmlns:a14="http://schemas.microsoft.com/office/drawing/2010/main" spid="_x0000_s143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8" name="CommandButton2" hidden="1">
          <a:extLst>
            <a:ext uri="{63B3BB69-23CF-44E3-9099-C40C66FF867C}">
              <a14:compatExt xmlns:a14="http://schemas.microsoft.com/office/drawing/2010/main" spid="_x0000_s143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9" name="CommandButton2" hidden="1">
          <a:extLst>
            <a:ext uri="{63B3BB69-23CF-44E3-9099-C40C66FF867C}">
              <a14:compatExt xmlns:a14="http://schemas.microsoft.com/office/drawing/2010/main" spid="_x0000_s143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0" name="CommandButton2" hidden="1">
          <a:extLst>
            <a:ext uri="{63B3BB69-23CF-44E3-9099-C40C66FF867C}">
              <a14:compatExt xmlns:a14="http://schemas.microsoft.com/office/drawing/2010/main" spid="_x0000_s143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1" name="CommandButton2" hidden="1">
          <a:extLst>
            <a:ext uri="{63B3BB69-23CF-44E3-9099-C40C66FF867C}">
              <a14:compatExt xmlns:a14="http://schemas.microsoft.com/office/drawing/2010/main" spid="_x0000_s143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2" name="CommandButton2" hidden="1">
          <a:extLst>
            <a:ext uri="{63B3BB69-23CF-44E3-9099-C40C66FF867C}">
              <a14:compatExt xmlns:a14="http://schemas.microsoft.com/office/drawing/2010/main" spid="_x0000_s143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3" name="CommandButton2" hidden="1">
          <a:extLst>
            <a:ext uri="{63B3BB69-23CF-44E3-9099-C40C66FF867C}">
              <a14:compatExt xmlns:a14="http://schemas.microsoft.com/office/drawing/2010/main" spid="_x0000_s143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4" name="CommandButton2" hidden="1">
          <a:extLst>
            <a:ext uri="{63B3BB69-23CF-44E3-9099-C40C66FF867C}">
              <a14:compatExt xmlns:a14="http://schemas.microsoft.com/office/drawing/2010/main" spid="_x0000_s143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5" name="CommandButton2" hidden="1">
          <a:extLst>
            <a:ext uri="{63B3BB69-23CF-44E3-9099-C40C66FF867C}">
              <a14:compatExt xmlns:a14="http://schemas.microsoft.com/office/drawing/2010/main" spid="_x0000_s143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6" name="CommandButton2" hidden="1">
          <a:extLst>
            <a:ext uri="{63B3BB69-23CF-44E3-9099-C40C66FF867C}">
              <a14:compatExt xmlns:a14="http://schemas.microsoft.com/office/drawing/2010/main" spid="_x0000_s143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7" name="CommandButton2" hidden="1">
          <a:extLst>
            <a:ext uri="{63B3BB69-23CF-44E3-9099-C40C66FF867C}">
              <a14:compatExt xmlns:a14="http://schemas.microsoft.com/office/drawing/2010/main" spid="_x0000_s143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8" name="CommandButton2" hidden="1">
          <a:extLst>
            <a:ext uri="{63B3BB69-23CF-44E3-9099-C40C66FF867C}">
              <a14:compatExt xmlns:a14="http://schemas.microsoft.com/office/drawing/2010/main" spid="_x0000_s143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9" name="CommandButton2" hidden="1">
          <a:extLst>
            <a:ext uri="{63B3BB69-23CF-44E3-9099-C40C66FF867C}">
              <a14:compatExt xmlns:a14="http://schemas.microsoft.com/office/drawing/2010/main" spid="_x0000_s143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0" name="CommandButton2" hidden="1">
          <a:extLst>
            <a:ext uri="{63B3BB69-23CF-44E3-9099-C40C66FF867C}">
              <a14:compatExt xmlns:a14="http://schemas.microsoft.com/office/drawing/2010/main" spid="_x0000_s143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1" name="CommandButton2" hidden="1">
          <a:extLst>
            <a:ext uri="{63B3BB69-23CF-44E3-9099-C40C66FF867C}">
              <a14:compatExt xmlns:a14="http://schemas.microsoft.com/office/drawing/2010/main" spid="_x0000_s143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2" name="CommandButton2" hidden="1">
          <a:extLst>
            <a:ext uri="{63B3BB69-23CF-44E3-9099-C40C66FF867C}">
              <a14:compatExt xmlns:a14="http://schemas.microsoft.com/office/drawing/2010/main" spid="_x0000_s143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3" name="CommandButton2" hidden="1">
          <a:extLst>
            <a:ext uri="{63B3BB69-23CF-44E3-9099-C40C66FF867C}">
              <a14:compatExt xmlns:a14="http://schemas.microsoft.com/office/drawing/2010/main" spid="_x0000_s143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4" name="CommandButton2" hidden="1">
          <a:extLst>
            <a:ext uri="{63B3BB69-23CF-44E3-9099-C40C66FF867C}">
              <a14:compatExt xmlns:a14="http://schemas.microsoft.com/office/drawing/2010/main" spid="_x0000_s143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5" name="CommandButton2" hidden="1">
          <a:extLst>
            <a:ext uri="{63B3BB69-23CF-44E3-9099-C40C66FF867C}">
              <a14:compatExt xmlns:a14="http://schemas.microsoft.com/office/drawing/2010/main" spid="_x0000_s143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6" name="CommandButton2" hidden="1">
          <a:extLst>
            <a:ext uri="{63B3BB69-23CF-44E3-9099-C40C66FF867C}">
              <a14:compatExt xmlns:a14="http://schemas.microsoft.com/office/drawing/2010/main" spid="_x0000_s143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7" name="CommandButton2" hidden="1">
          <a:extLst>
            <a:ext uri="{63B3BB69-23CF-44E3-9099-C40C66FF867C}">
              <a14:compatExt xmlns:a14="http://schemas.microsoft.com/office/drawing/2010/main" spid="_x0000_s143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8" name="CommandButton2" hidden="1">
          <a:extLst>
            <a:ext uri="{63B3BB69-23CF-44E3-9099-C40C66FF867C}">
              <a14:compatExt xmlns:a14="http://schemas.microsoft.com/office/drawing/2010/main" spid="_x0000_s143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9" name="CommandButton2" hidden="1">
          <a:extLst>
            <a:ext uri="{63B3BB69-23CF-44E3-9099-C40C66FF867C}">
              <a14:compatExt xmlns:a14="http://schemas.microsoft.com/office/drawing/2010/main" spid="_x0000_s143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0" name="CommandButton2" hidden="1">
          <a:extLst>
            <a:ext uri="{63B3BB69-23CF-44E3-9099-C40C66FF867C}">
              <a14:compatExt xmlns:a14="http://schemas.microsoft.com/office/drawing/2010/main" spid="_x0000_s143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1" name="CommandButton2" hidden="1">
          <a:extLst>
            <a:ext uri="{63B3BB69-23CF-44E3-9099-C40C66FF867C}">
              <a14:compatExt xmlns:a14="http://schemas.microsoft.com/office/drawing/2010/main" spid="_x0000_s143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2" name="CommandButton2" hidden="1">
          <a:extLst>
            <a:ext uri="{63B3BB69-23CF-44E3-9099-C40C66FF867C}">
              <a14:compatExt xmlns:a14="http://schemas.microsoft.com/office/drawing/2010/main" spid="_x0000_s143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3" name="CommandButton2" hidden="1">
          <a:extLst>
            <a:ext uri="{63B3BB69-23CF-44E3-9099-C40C66FF867C}">
              <a14:compatExt xmlns:a14="http://schemas.microsoft.com/office/drawing/2010/main" spid="_x0000_s143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4" name="CommandButton2" hidden="1">
          <a:extLst>
            <a:ext uri="{63B3BB69-23CF-44E3-9099-C40C66FF867C}">
              <a14:compatExt xmlns:a14="http://schemas.microsoft.com/office/drawing/2010/main" spid="_x0000_s143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5" name="CommandButton2" hidden="1">
          <a:extLst>
            <a:ext uri="{63B3BB69-23CF-44E3-9099-C40C66FF867C}">
              <a14:compatExt xmlns:a14="http://schemas.microsoft.com/office/drawing/2010/main" spid="_x0000_s143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6" name="CommandButton2" hidden="1">
          <a:extLst>
            <a:ext uri="{63B3BB69-23CF-44E3-9099-C40C66FF867C}">
              <a14:compatExt xmlns:a14="http://schemas.microsoft.com/office/drawing/2010/main" spid="_x0000_s143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7" name="CommandButton2" hidden="1">
          <a:extLst>
            <a:ext uri="{63B3BB69-23CF-44E3-9099-C40C66FF867C}">
              <a14:compatExt xmlns:a14="http://schemas.microsoft.com/office/drawing/2010/main" spid="_x0000_s143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8" name="CommandButton2" hidden="1">
          <a:extLst>
            <a:ext uri="{63B3BB69-23CF-44E3-9099-C40C66FF867C}">
              <a14:compatExt xmlns:a14="http://schemas.microsoft.com/office/drawing/2010/main" spid="_x0000_s143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9" name="CommandButton2" hidden="1">
          <a:extLst>
            <a:ext uri="{63B3BB69-23CF-44E3-9099-C40C66FF867C}">
              <a14:compatExt xmlns:a14="http://schemas.microsoft.com/office/drawing/2010/main" spid="_x0000_s143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0" name="CommandButton2" hidden="1">
          <a:extLst>
            <a:ext uri="{63B3BB69-23CF-44E3-9099-C40C66FF867C}">
              <a14:compatExt xmlns:a14="http://schemas.microsoft.com/office/drawing/2010/main" spid="_x0000_s143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1" name="CommandButton2" hidden="1">
          <a:extLst>
            <a:ext uri="{63B3BB69-23CF-44E3-9099-C40C66FF867C}">
              <a14:compatExt xmlns:a14="http://schemas.microsoft.com/office/drawing/2010/main" spid="_x0000_s143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2" name="CommandButton2" hidden="1">
          <a:extLst>
            <a:ext uri="{63B3BB69-23CF-44E3-9099-C40C66FF867C}">
              <a14:compatExt xmlns:a14="http://schemas.microsoft.com/office/drawing/2010/main" spid="_x0000_s143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3" name="CommandButton2" hidden="1">
          <a:extLst>
            <a:ext uri="{63B3BB69-23CF-44E3-9099-C40C66FF867C}">
              <a14:compatExt xmlns:a14="http://schemas.microsoft.com/office/drawing/2010/main" spid="_x0000_s143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4" name="CommandButton2" hidden="1">
          <a:extLst>
            <a:ext uri="{63B3BB69-23CF-44E3-9099-C40C66FF867C}">
              <a14:compatExt xmlns:a14="http://schemas.microsoft.com/office/drawing/2010/main" spid="_x0000_s143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5" name="CommandButton2" hidden="1">
          <a:extLst>
            <a:ext uri="{63B3BB69-23CF-44E3-9099-C40C66FF867C}">
              <a14:compatExt xmlns:a14="http://schemas.microsoft.com/office/drawing/2010/main" spid="_x0000_s143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6" name="CommandButton2" hidden="1">
          <a:extLst>
            <a:ext uri="{63B3BB69-23CF-44E3-9099-C40C66FF867C}">
              <a14:compatExt xmlns:a14="http://schemas.microsoft.com/office/drawing/2010/main" spid="_x0000_s143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7" name="CommandButton2" hidden="1">
          <a:extLst>
            <a:ext uri="{63B3BB69-23CF-44E3-9099-C40C66FF867C}">
              <a14:compatExt xmlns:a14="http://schemas.microsoft.com/office/drawing/2010/main" spid="_x0000_s143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8" name="CommandButton2" hidden="1">
          <a:extLst>
            <a:ext uri="{63B3BB69-23CF-44E3-9099-C40C66FF867C}">
              <a14:compatExt xmlns:a14="http://schemas.microsoft.com/office/drawing/2010/main" spid="_x0000_s143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9" name="CommandButton2" hidden="1">
          <a:extLst>
            <a:ext uri="{63B3BB69-23CF-44E3-9099-C40C66FF867C}">
              <a14:compatExt xmlns:a14="http://schemas.microsoft.com/office/drawing/2010/main" spid="_x0000_s143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0" name="CommandButton2" hidden="1">
          <a:extLst>
            <a:ext uri="{63B3BB69-23CF-44E3-9099-C40C66FF867C}">
              <a14:compatExt xmlns:a14="http://schemas.microsoft.com/office/drawing/2010/main" spid="_x0000_s143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1" name="CommandButton2" hidden="1">
          <a:extLst>
            <a:ext uri="{63B3BB69-23CF-44E3-9099-C40C66FF867C}">
              <a14:compatExt xmlns:a14="http://schemas.microsoft.com/office/drawing/2010/main" spid="_x0000_s14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2" name="CommandButton2" hidden="1">
          <a:extLst>
            <a:ext uri="{63B3BB69-23CF-44E3-9099-C40C66FF867C}">
              <a14:compatExt xmlns:a14="http://schemas.microsoft.com/office/drawing/2010/main" spid="_x0000_s143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3" name="CommandButton2" hidden="1">
          <a:extLst>
            <a:ext uri="{63B3BB69-23CF-44E3-9099-C40C66FF867C}">
              <a14:compatExt xmlns:a14="http://schemas.microsoft.com/office/drawing/2010/main" spid="_x0000_s143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4" name="CommandButton2" hidden="1">
          <a:extLst>
            <a:ext uri="{63B3BB69-23CF-44E3-9099-C40C66FF867C}">
              <a14:compatExt xmlns:a14="http://schemas.microsoft.com/office/drawing/2010/main" spid="_x0000_s143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5" name="CommandButton2" hidden="1">
          <a:extLst>
            <a:ext uri="{63B3BB69-23CF-44E3-9099-C40C66FF867C}">
              <a14:compatExt xmlns:a14="http://schemas.microsoft.com/office/drawing/2010/main" spid="_x0000_s143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6" name="CommandButton2" hidden="1">
          <a:extLst>
            <a:ext uri="{63B3BB69-23CF-44E3-9099-C40C66FF867C}">
              <a14:compatExt xmlns:a14="http://schemas.microsoft.com/office/drawing/2010/main" spid="_x0000_s143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7" name="CommandButton2" hidden="1">
          <a:extLst>
            <a:ext uri="{63B3BB69-23CF-44E3-9099-C40C66FF867C}">
              <a14:compatExt xmlns:a14="http://schemas.microsoft.com/office/drawing/2010/main" spid="_x0000_s143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8" name="CommandButton2" hidden="1">
          <a:extLst>
            <a:ext uri="{63B3BB69-23CF-44E3-9099-C40C66FF867C}">
              <a14:compatExt xmlns:a14="http://schemas.microsoft.com/office/drawing/2010/main" spid="_x0000_s143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9" name="CommandButton2" hidden="1">
          <a:extLst>
            <a:ext uri="{63B3BB69-23CF-44E3-9099-C40C66FF867C}">
              <a14:compatExt xmlns:a14="http://schemas.microsoft.com/office/drawing/2010/main" spid="_x0000_s143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60" name="CommandButton2" hidden="1">
          <a:extLst>
            <a:ext uri="{63B3BB69-23CF-44E3-9099-C40C66FF867C}">
              <a14:compatExt xmlns:a14="http://schemas.microsoft.com/office/drawing/2010/main" spid="_x0000_s143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61" name="CommandButton2" hidden="1">
          <a:extLst>
            <a:ext uri="{63B3BB69-23CF-44E3-9099-C40C66FF867C}">
              <a14:compatExt xmlns:a14="http://schemas.microsoft.com/office/drawing/2010/main" spid="_x0000_s143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62" name="CommandButton2" hidden="1">
          <a:extLst>
            <a:ext uri="{63B3BB69-23CF-44E3-9099-C40C66FF867C}">
              <a14:compatExt xmlns:a14="http://schemas.microsoft.com/office/drawing/2010/main" spid="_x0000_s143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63" name="CommandButton2" hidden="1">
          <a:extLst>
            <a:ext uri="{63B3BB69-23CF-44E3-9099-C40C66FF867C}">
              <a14:compatExt xmlns:a14="http://schemas.microsoft.com/office/drawing/2010/main" spid="_x0000_s143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64" name="CommandButton2" hidden="1">
          <a:extLst>
            <a:ext uri="{63B3BB69-23CF-44E3-9099-C40C66FF867C}">
              <a14:compatExt xmlns:a14="http://schemas.microsoft.com/office/drawing/2010/main" spid="_x0000_s143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65" name="CommandButton2" hidden="1">
          <a:extLst>
            <a:ext uri="{63B3BB69-23CF-44E3-9099-C40C66FF867C}">
              <a14:compatExt xmlns:a14="http://schemas.microsoft.com/office/drawing/2010/main" spid="_x0000_s144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66" name="CommandButton2" hidden="1">
          <a:extLst>
            <a:ext uri="{63B3BB69-23CF-44E3-9099-C40C66FF867C}">
              <a14:compatExt xmlns:a14="http://schemas.microsoft.com/office/drawing/2010/main" spid="_x0000_s144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67" name="CommandButton2" hidden="1">
          <a:extLst>
            <a:ext uri="{63B3BB69-23CF-44E3-9099-C40C66FF867C}">
              <a14:compatExt xmlns:a14="http://schemas.microsoft.com/office/drawing/2010/main" spid="_x0000_s144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68" name="CommandButton2" hidden="1">
          <a:extLst>
            <a:ext uri="{63B3BB69-23CF-44E3-9099-C40C66FF867C}">
              <a14:compatExt xmlns:a14="http://schemas.microsoft.com/office/drawing/2010/main" spid="_x0000_s144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69" name="CommandButton2" hidden="1">
          <a:extLst>
            <a:ext uri="{63B3BB69-23CF-44E3-9099-C40C66FF867C}">
              <a14:compatExt xmlns:a14="http://schemas.microsoft.com/office/drawing/2010/main" spid="_x0000_s144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70" name="CommandButton2" hidden="1">
          <a:extLst>
            <a:ext uri="{63B3BB69-23CF-44E3-9099-C40C66FF867C}">
              <a14:compatExt xmlns:a14="http://schemas.microsoft.com/office/drawing/2010/main" spid="_x0000_s144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71" name="CommandButton2" hidden="1">
          <a:extLst>
            <a:ext uri="{63B3BB69-23CF-44E3-9099-C40C66FF867C}">
              <a14:compatExt xmlns:a14="http://schemas.microsoft.com/office/drawing/2010/main" spid="_x0000_s144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72" name="CommandButton2" hidden="1">
          <a:extLst>
            <a:ext uri="{63B3BB69-23CF-44E3-9099-C40C66FF867C}">
              <a14:compatExt xmlns:a14="http://schemas.microsoft.com/office/drawing/2010/main" spid="_x0000_s144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73" name="CommandButton2" hidden="1">
          <a:extLst>
            <a:ext uri="{63B3BB69-23CF-44E3-9099-C40C66FF867C}">
              <a14:compatExt xmlns:a14="http://schemas.microsoft.com/office/drawing/2010/main" spid="_x0000_s144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74" name="CommandButton2" hidden="1">
          <a:extLst>
            <a:ext uri="{63B3BB69-23CF-44E3-9099-C40C66FF867C}">
              <a14:compatExt xmlns:a14="http://schemas.microsoft.com/office/drawing/2010/main" spid="_x0000_s144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75" name="CommandButton2" hidden="1">
          <a:extLst>
            <a:ext uri="{63B3BB69-23CF-44E3-9099-C40C66FF867C}">
              <a14:compatExt xmlns:a14="http://schemas.microsoft.com/office/drawing/2010/main" spid="_x0000_s144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76" name="CommandButton2" hidden="1">
          <a:extLst>
            <a:ext uri="{63B3BB69-23CF-44E3-9099-C40C66FF867C}">
              <a14:compatExt xmlns:a14="http://schemas.microsoft.com/office/drawing/2010/main" spid="_x0000_s144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77" name="CommandButton2" hidden="1">
          <a:extLst>
            <a:ext uri="{63B3BB69-23CF-44E3-9099-C40C66FF867C}">
              <a14:compatExt xmlns:a14="http://schemas.microsoft.com/office/drawing/2010/main" spid="_x0000_s144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78" name="CommandButton2" hidden="1">
          <a:extLst>
            <a:ext uri="{63B3BB69-23CF-44E3-9099-C40C66FF867C}">
              <a14:compatExt xmlns:a14="http://schemas.microsoft.com/office/drawing/2010/main" spid="_x0000_s144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79" name="CommandButton2" hidden="1">
          <a:extLst>
            <a:ext uri="{63B3BB69-23CF-44E3-9099-C40C66FF867C}">
              <a14:compatExt xmlns:a14="http://schemas.microsoft.com/office/drawing/2010/main" spid="_x0000_s144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80" name="CommandButton2" hidden="1">
          <a:extLst>
            <a:ext uri="{63B3BB69-23CF-44E3-9099-C40C66FF867C}">
              <a14:compatExt xmlns:a14="http://schemas.microsoft.com/office/drawing/2010/main" spid="_x0000_s144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81" name="CommandButton2" hidden="1">
          <a:extLst>
            <a:ext uri="{63B3BB69-23CF-44E3-9099-C40C66FF867C}">
              <a14:compatExt xmlns:a14="http://schemas.microsoft.com/office/drawing/2010/main" spid="_x0000_s144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82" name="CommandButton2" hidden="1">
          <a:extLst>
            <a:ext uri="{63B3BB69-23CF-44E3-9099-C40C66FF867C}">
              <a14:compatExt xmlns:a14="http://schemas.microsoft.com/office/drawing/2010/main" spid="_x0000_s144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83" name="CommandButton2" hidden="1">
          <a:extLst>
            <a:ext uri="{63B3BB69-23CF-44E3-9099-C40C66FF867C}">
              <a14:compatExt xmlns:a14="http://schemas.microsoft.com/office/drawing/2010/main" spid="_x0000_s144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84" name="CommandButton2" hidden="1">
          <a:extLst>
            <a:ext uri="{63B3BB69-23CF-44E3-9099-C40C66FF867C}">
              <a14:compatExt xmlns:a14="http://schemas.microsoft.com/office/drawing/2010/main" spid="_x0000_s144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85" name="CommandButton2" hidden="1">
          <a:extLst>
            <a:ext uri="{63B3BB69-23CF-44E3-9099-C40C66FF867C}">
              <a14:compatExt xmlns:a14="http://schemas.microsoft.com/office/drawing/2010/main" spid="_x0000_s144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86" name="CommandButton2" hidden="1">
          <a:extLst>
            <a:ext uri="{63B3BB69-23CF-44E3-9099-C40C66FF867C}">
              <a14:compatExt xmlns:a14="http://schemas.microsoft.com/office/drawing/2010/main" spid="_x0000_s144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87" name="CommandButton2" hidden="1">
          <a:extLst>
            <a:ext uri="{63B3BB69-23CF-44E3-9099-C40C66FF867C}">
              <a14:compatExt xmlns:a14="http://schemas.microsoft.com/office/drawing/2010/main" spid="_x0000_s144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88" name="CommandButton2" hidden="1">
          <a:extLst>
            <a:ext uri="{63B3BB69-23CF-44E3-9099-C40C66FF867C}">
              <a14:compatExt xmlns:a14="http://schemas.microsoft.com/office/drawing/2010/main" spid="_x0000_s144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89" name="CommandButton2" hidden="1">
          <a:extLst>
            <a:ext uri="{63B3BB69-23CF-44E3-9099-C40C66FF867C}">
              <a14:compatExt xmlns:a14="http://schemas.microsoft.com/office/drawing/2010/main" spid="_x0000_s144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90" name="CommandButton2" hidden="1">
          <a:extLst>
            <a:ext uri="{63B3BB69-23CF-44E3-9099-C40C66FF867C}">
              <a14:compatExt xmlns:a14="http://schemas.microsoft.com/office/drawing/2010/main" spid="_x0000_s144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91" name="CommandButton2" hidden="1">
          <a:extLst>
            <a:ext uri="{63B3BB69-23CF-44E3-9099-C40C66FF867C}">
              <a14:compatExt xmlns:a14="http://schemas.microsoft.com/office/drawing/2010/main" spid="_x0000_s144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92" name="CommandButton2" hidden="1">
          <a:extLst>
            <a:ext uri="{63B3BB69-23CF-44E3-9099-C40C66FF867C}">
              <a14:compatExt xmlns:a14="http://schemas.microsoft.com/office/drawing/2010/main" spid="_x0000_s144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93" name="CommandButton2" hidden="1">
          <a:extLst>
            <a:ext uri="{63B3BB69-23CF-44E3-9099-C40C66FF867C}">
              <a14:compatExt xmlns:a14="http://schemas.microsoft.com/office/drawing/2010/main" spid="_x0000_s144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94" name="CommandButton2" hidden="1">
          <a:extLst>
            <a:ext uri="{63B3BB69-23CF-44E3-9099-C40C66FF867C}">
              <a14:compatExt xmlns:a14="http://schemas.microsoft.com/office/drawing/2010/main" spid="_x0000_s144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95" name="CommandButton2" hidden="1">
          <a:extLst>
            <a:ext uri="{63B3BB69-23CF-44E3-9099-C40C66FF867C}">
              <a14:compatExt xmlns:a14="http://schemas.microsoft.com/office/drawing/2010/main" spid="_x0000_s144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96" name="CommandButton2" hidden="1">
          <a:extLst>
            <a:ext uri="{63B3BB69-23CF-44E3-9099-C40C66FF867C}">
              <a14:compatExt xmlns:a14="http://schemas.microsoft.com/office/drawing/2010/main" spid="_x0000_s144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97" name="CommandButton2" hidden="1">
          <a:extLst>
            <a:ext uri="{63B3BB69-23CF-44E3-9099-C40C66FF867C}">
              <a14:compatExt xmlns:a14="http://schemas.microsoft.com/office/drawing/2010/main" spid="_x0000_s144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37" name="CommandButt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4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4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4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5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5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5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5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5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5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5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5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5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6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6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6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6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6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6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6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6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6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6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7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7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7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7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7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75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7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77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7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7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80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81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8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83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84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85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86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87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8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89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90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9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92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93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94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95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96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97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9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399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0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0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0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0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0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05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06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07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0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09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10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11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12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13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14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15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16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17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18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19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20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21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22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23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24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25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26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27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28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29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30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31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0</xdr:rowOff>
    </xdr:to>
    <xdr:pic>
      <xdr:nvPicPr>
        <xdr:cNvPr id="14432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3850"/>
          <a:ext cx="685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 descr="C:\KROSplusData\System\Temp\radBA4D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" name="Obrázek 2" descr="C:\KROSplusData\System\Temp\radBA4D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133350</xdr:rowOff>
    </xdr:to>
    <xdr:pic>
      <xdr:nvPicPr>
        <xdr:cNvPr id="2" name="Obrázek 1" descr="C:\KROSplusData\System\Temp\rad0548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" name="Obrázek 2" descr="C:\KROSplusData\System\Temp\rad0548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133350</xdr:rowOff>
    </xdr:to>
    <xdr:pic>
      <xdr:nvPicPr>
        <xdr:cNvPr id="2" name="Obrázek 1" descr="C:\KROSplusData\System\Temp\radABDA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" name="Obrázek 2" descr="C:\KROSplusData\System\Temp\radABDA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 descr="C:\KROSplusData\System\Temp\rad3C71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" name="Obrázek 2" descr="C:\KROSplusData\System\Temp\rad3C71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 descr="C:\KROSplusData\System\Temp\rad2BBE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" name="Obrázek 2" descr="C:\KROSplusData\System\Temp\rad2BBE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 descr="C:\KROSplusData\System\Temp\radECD6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" name="Obrázek 2" descr="C:\KROSplusData\System\Temp\radECD6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 descr="C:\KROSplusData\System\Temp\radC55C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" name="Obrázek 2" descr="C:\KROSplusData\System\Temp\radC55C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 descr="C:\KROSplusData\System\Temp\rad922A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" name="Obrázek 2" descr="C:\KROSplusData\System\Temp\rad922A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 descr="C:\KROSplusData\System\Temp\radC446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" name="Obrázek 2" descr="C:\KROSplusData\System\Temp\radC446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 descr="C:\KROSplusData\System\Temp\rad0C84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" name="Obrázek 2" descr="C:\KROSplusData\System\Temp\rad0C84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38" sqref="A38"/>
    </sheetView>
  </sheetViews>
  <sheetFormatPr defaultRowHeight="12.75"/>
  <cols>
    <col min="1" max="1" width="29.42578125" customWidth="1"/>
    <col min="2" max="2" width="92" customWidth="1"/>
    <col min="7" max="7" width="18" customWidth="1"/>
    <col min="8" max="8" width="27.42578125" bestFit="1" customWidth="1"/>
    <col min="9" max="9" width="20" customWidth="1"/>
  </cols>
  <sheetData>
    <row r="1" spans="1:3" s="26" customFormat="1" ht="23.25">
      <c r="A1" s="75"/>
      <c r="B1" s="76"/>
    </row>
    <row r="2" spans="1:3" ht="30" customHeight="1">
      <c r="A2" s="570" t="s">
        <v>654</v>
      </c>
      <c r="B2" s="570"/>
    </row>
    <row r="3" spans="1:3" ht="19.5">
      <c r="A3" s="79" t="s">
        <v>97</v>
      </c>
      <c r="B3" s="78"/>
    </row>
    <row r="4" spans="1:3">
      <c r="A4" s="101" t="s">
        <v>497</v>
      </c>
      <c r="B4" s="102"/>
    </row>
    <row r="5" spans="1:3" ht="15.75">
      <c r="A5" s="112" t="s">
        <v>97</v>
      </c>
      <c r="B5" s="104" t="s">
        <v>1999</v>
      </c>
    </row>
    <row r="6" spans="1:3">
      <c r="A6" s="103" t="s">
        <v>306</v>
      </c>
      <c r="B6" s="105"/>
    </row>
    <row r="7" spans="1:3">
      <c r="A7" s="103" t="s">
        <v>46</v>
      </c>
      <c r="B7" s="105"/>
      <c r="C7" s="111" t="s">
        <v>23</v>
      </c>
    </row>
    <row r="8" spans="1:3">
      <c r="A8" s="106" t="s">
        <v>398</v>
      </c>
      <c r="B8" s="107"/>
    </row>
    <row r="9" spans="1:3" ht="30" customHeight="1">
      <c r="A9" s="80"/>
      <c r="B9" s="78"/>
    </row>
    <row r="10" spans="1:3" ht="19.5">
      <c r="A10" s="81" t="s">
        <v>64</v>
      </c>
      <c r="B10" s="78"/>
    </row>
    <row r="11" spans="1:3">
      <c r="A11" s="101" t="s">
        <v>63</v>
      </c>
      <c r="B11" s="102"/>
    </row>
    <row r="12" spans="1:3">
      <c r="A12" s="106" t="s">
        <v>398</v>
      </c>
      <c r="B12" s="107"/>
    </row>
    <row r="13" spans="1:3" ht="30" customHeight="1">
      <c r="A13" s="77"/>
      <c r="B13" s="78"/>
    </row>
    <row r="14" spans="1:3" ht="19.5" customHeight="1">
      <c r="A14" s="79" t="s">
        <v>61</v>
      </c>
      <c r="B14" s="78"/>
    </row>
    <row r="15" spans="1:3">
      <c r="A15" s="100" t="s">
        <v>257</v>
      </c>
      <c r="B15" s="82"/>
    </row>
    <row r="16" spans="1:3" ht="30.75" customHeight="1">
      <c r="A16" s="77"/>
    </row>
    <row r="17" spans="1:7" ht="19.5">
      <c r="A17" s="79" t="s">
        <v>419</v>
      </c>
    </row>
    <row r="18" spans="1:7" ht="14.25">
      <c r="A18" s="99" t="s">
        <v>396</v>
      </c>
      <c r="B18" s="98"/>
      <c r="G18" s="23"/>
    </row>
    <row r="19" spans="1:7" ht="14.25">
      <c r="A19" s="83" t="s">
        <v>307</v>
      </c>
      <c r="B19" s="82"/>
      <c r="G19" s="23"/>
    </row>
    <row r="20" spans="1:7">
      <c r="G20" s="22"/>
    </row>
    <row r="21" spans="1:7">
      <c r="G21" s="22"/>
    </row>
    <row r="22" spans="1:7" ht="14.25">
      <c r="G22" s="23"/>
    </row>
  </sheetData>
  <mergeCells count="1">
    <mergeCell ref="A2:B2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56"/>
  <sheetViews>
    <sheetView tabSelected="1" topLeftCell="B1" workbookViewId="0">
      <pane ySplit="3" topLeftCell="A31" activePane="bottomLeft" state="frozen"/>
      <selection pane="bottomLeft" activeCell="C50" sqref="C50"/>
    </sheetView>
  </sheetViews>
  <sheetFormatPr defaultRowHeight="12.75" outlineLevelRow="1"/>
  <cols>
    <col min="1" max="1" width="12.42578125" hidden="1" customWidth="1"/>
    <col min="2" max="2" width="80.7109375" customWidth="1"/>
    <col min="3" max="3" width="15.7109375" customWidth="1"/>
  </cols>
  <sheetData>
    <row r="1" spans="1:4" ht="15.75" customHeight="1">
      <c r="A1" s="19"/>
      <c r="B1" s="87" t="s">
        <v>118</v>
      </c>
      <c r="C1" s="12"/>
      <c r="D1" s="17"/>
    </row>
    <row r="2" spans="1:4" ht="14.25" customHeight="1">
      <c r="A2" t="e">
        <f t="array" ref="A2">INDEX(__SAZBA__,MATCH(0,COUNTIF($A$1:A1,__SAZBA__),0))</f>
        <v>#REF!</v>
      </c>
      <c r="B2" s="109" t="str">
        <f>UVlist!B5</f>
        <v>Rekonstrukce objektu MKS v Domažlicích - stavební úpravy</v>
      </c>
      <c r="C2" s="12"/>
      <c r="D2" s="17"/>
    </row>
    <row r="3" spans="1:4" ht="13.5" thickBot="1">
      <c r="A3" t="e">
        <f t="array" ref="A3">INDEX(__SAZBA__,MATCH(0,COUNTIF($A$1:A2,__SAZBA__),0))</f>
        <v>#REF!</v>
      </c>
      <c r="B3" s="110" t="s">
        <v>63</v>
      </c>
      <c r="C3" s="110" t="s">
        <v>45</v>
      </c>
      <c r="D3" s="18"/>
    </row>
    <row r="4" spans="1:4">
      <c r="A4" t="e">
        <f t="array" ref="A4">INDEX(__SAZBA__,MATCH(0,COUNTIF($A$1:A3,__SAZBA__),0))</f>
        <v>#REF!</v>
      </c>
      <c r="B4" s="88"/>
      <c r="C4" s="89"/>
      <c r="D4" s="18"/>
    </row>
    <row r="5" spans="1:4" s="63" customFormat="1" ht="15.75" customHeight="1">
      <c r="B5" s="85" t="str">
        <f>IF(SK!$I$5=0,"",SK!$I$5)</f>
        <v xml:space="preserve">SO_01: </v>
      </c>
      <c r="C5" s="64"/>
    </row>
    <row r="6" spans="1:4" s="65" customFormat="1" ht="15" customHeight="1" outlineLevel="1">
      <c r="B6" s="86" t="str">
        <f>IF(SK!$I$6=0,"",SK!$I$6)</f>
        <v>001: Zemní práce</v>
      </c>
      <c r="C6" s="66" t="str">
        <f>IF(SK!$O$6=0,"",SK!$O$6)</f>
        <v/>
      </c>
    </row>
    <row r="7" spans="1:4" s="65" customFormat="1" ht="15" customHeight="1" outlineLevel="1">
      <c r="B7" s="86" t="str">
        <f>IF(SK!$I$28=0,"",SK!$I$28)</f>
        <v>002: Základy</v>
      </c>
      <c r="C7" s="66" t="str">
        <f>IF(SK!$O$28=0,"",SK!$O$28)</f>
        <v/>
      </c>
    </row>
    <row r="8" spans="1:4" s="65" customFormat="1" ht="15" customHeight="1" outlineLevel="1">
      <c r="B8" s="86" t="str">
        <f>IF(SK!$I$34=0,"",SK!$I$34)</f>
        <v>0020: Úprava podloží a základové spáry</v>
      </c>
      <c r="C8" s="66" t="str">
        <f>IF(SK!$O$34=0,"",SK!$O$34)</f>
        <v/>
      </c>
    </row>
    <row r="9" spans="1:4" s="65" customFormat="1" ht="15" customHeight="1" outlineLevel="1">
      <c r="B9" s="86" t="str">
        <f>IF(SK!$I$42=0,"",SK!$I$42)</f>
        <v>003: Svislé konstrukce</v>
      </c>
      <c r="C9" s="66" t="str">
        <f>IF(SK!$O$42=0,"",SK!$O$42)</f>
        <v/>
      </c>
    </row>
    <row r="10" spans="1:4" s="65" customFormat="1" ht="15" customHeight="1" outlineLevel="1">
      <c r="B10" s="86" t="str">
        <f>IF(SK!$I$160=0,"",SK!$I$160)</f>
        <v>0034: Stěny a příčky</v>
      </c>
      <c r="C10" s="66" t="str">
        <f>IF(SK!$O$160=0,"",SK!$O$160)</f>
        <v/>
      </c>
    </row>
    <row r="11" spans="1:4" s="65" customFormat="1" ht="15" customHeight="1" outlineLevel="1">
      <c r="B11" s="86" t="str">
        <f>IF(SK!$I$167=0,"",SK!$I$167)</f>
        <v>004: Vodorovné konstrukce</v>
      </c>
      <c r="C11" s="66" t="str">
        <f>IF(SK!$O$167=0,"",SK!$O$167)</f>
        <v/>
      </c>
    </row>
    <row r="12" spans="1:4" s="65" customFormat="1" ht="15" customHeight="1" outlineLevel="1">
      <c r="B12" s="86" t="str">
        <f>IF(SK!$I$217=0,"",SK!$I$217)</f>
        <v>006: Úpravy povrchu</v>
      </c>
      <c r="C12" s="66" t="str">
        <f>IF(SK!$O$217=0,"",SK!$O$217)</f>
        <v/>
      </c>
    </row>
    <row r="13" spans="1:4" s="65" customFormat="1" ht="15" customHeight="1" outlineLevel="1">
      <c r="B13" s="86" t="str">
        <f>IF(SK!$I$371=0,"",SK!$I$371)</f>
        <v>009: Ostatní konstrukce a práce</v>
      </c>
      <c r="C13" s="66" t="str">
        <f>IF(SK!$O$371=0,"",SK!$O$371)</f>
        <v/>
      </c>
    </row>
    <row r="14" spans="1:4" s="65" customFormat="1" ht="15" customHeight="1" outlineLevel="1">
      <c r="B14" s="86" t="str">
        <f>IF(SK!$I$393=0,"",SK!$I$393)</f>
        <v>096: Bourání</v>
      </c>
      <c r="C14" s="66" t="str">
        <f>IF(SK!$O$393=0,"",SK!$O$393)</f>
        <v/>
      </c>
    </row>
    <row r="15" spans="1:4" s="65" customFormat="1" ht="15" customHeight="1" outlineLevel="1">
      <c r="B15" s="86" t="str">
        <f>IF(SK!$I$554=0,"",SK!$I$554)</f>
        <v>099: Přesun hmot HSV</v>
      </c>
      <c r="C15" s="66" t="str">
        <f>IF(SK!$O$554=0,"",SK!$O$554)</f>
        <v/>
      </c>
    </row>
    <row r="16" spans="1:4" s="65" customFormat="1" ht="15" customHeight="1" outlineLevel="1">
      <c r="B16" s="86" t="str">
        <f>IF(SK!$I$557=0,"",SK!$I$557)</f>
        <v>711: Izolace proti vodě a vlhkosti</v>
      </c>
      <c r="C16" s="66" t="str">
        <f>IF(SK!$O$557=0,"",SK!$O$557)</f>
        <v/>
      </c>
    </row>
    <row r="17" spans="2:3" s="65" customFormat="1" ht="15" customHeight="1" outlineLevel="1">
      <c r="B17" s="86" t="str">
        <f>IF(SK!$I$595=0,"",SK!$I$595)</f>
        <v>713: Izolace tepelné</v>
      </c>
      <c r="C17" s="66" t="str">
        <f>IF(SK!$O$595=0,"",SK!$O$595)</f>
        <v/>
      </c>
    </row>
    <row r="18" spans="2:3" s="65" customFormat="1" ht="15" customHeight="1" outlineLevel="1">
      <c r="B18" s="86" t="str">
        <f>IF(SK!$I$619=0,"",SK!$I$619)</f>
        <v>725: Zařizovací předměty</v>
      </c>
      <c r="C18" s="66" t="str">
        <f>IF(SK!$O$619=0,"",SK!$O$619)</f>
        <v/>
      </c>
    </row>
    <row r="19" spans="2:3" s="65" customFormat="1" ht="15" customHeight="1" outlineLevel="1">
      <c r="B19" s="86" t="str">
        <f>IF(SK!$I$648=0,"",SK!$I$648)</f>
        <v>740: Silnoproud</v>
      </c>
      <c r="C19" s="66" t="str">
        <f>IF(SK!$O$648=0,"",SK!$O$648)</f>
        <v/>
      </c>
    </row>
    <row r="20" spans="2:3" s="65" customFormat="1" ht="15" customHeight="1" outlineLevel="1">
      <c r="B20" s="86" t="str">
        <f>IF(SK!$I$653=0,"",SK!$I$653)</f>
        <v>763: Konstrukce montované</v>
      </c>
      <c r="C20" s="66" t="str">
        <f>IF(SK!$O$653=0,"",SK!$O$653)</f>
        <v/>
      </c>
    </row>
    <row r="21" spans="2:3" s="65" customFormat="1" ht="15" customHeight="1" outlineLevel="1">
      <c r="B21" s="86" t="str">
        <f>IF(SK!$I$689=0,"",SK!$I$689)</f>
        <v>764: Konstrukce klempířské</v>
      </c>
      <c r="C21" s="66" t="str">
        <f>IF(SK!$O$689=0,"",SK!$O$689)</f>
        <v/>
      </c>
    </row>
    <row r="22" spans="2:3" s="65" customFormat="1" ht="15" customHeight="1" outlineLevel="1">
      <c r="B22" s="86" t="str">
        <f>IF(SK!$I$696=0,"",SK!$I$696)</f>
        <v>766: Konstrukce truhlářské</v>
      </c>
      <c r="C22" s="66" t="str">
        <f>IF(SK!$O$696=0,"",SK!$O$696)</f>
        <v/>
      </c>
    </row>
    <row r="23" spans="2:3" s="65" customFormat="1" ht="15" customHeight="1" outlineLevel="1">
      <c r="B23" s="86" t="str">
        <f>IF(SK!$I$707=0,"",SK!$I$707)</f>
        <v>7661: Dveře</v>
      </c>
      <c r="C23" s="66" t="str">
        <f>IF(SK!$O$707=0,"",SK!$O$707)</f>
        <v/>
      </c>
    </row>
    <row r="24" spans="2:3" s="65" customFormat="1" ht="15" customHeight="1" outlineLevel="1">
      <c r="B24" s="86" t="str">
        <f>IF(SK!$I$726=0,"",SK!$I$726)</f>
        <v>7662: Okna</v>
      </c>
      <c r="C24" s="66" t="str">
        <f>IF(SK!$O$726=0,"",SK!$O$726)</f>
        <v/>
      </c>
    </row>
    <row r="25" spans="2:3" s="65" customFormat="1" ht="15" customHeight="1" outlineLevel="1">
      <c r="B25" s="86" t="str">
        <f>IF(SK!$I$731=0,"",SK!$I$731)</f>
        <v>767: Konstrukce zámečnické</v>
      </c>
      <c r="C25" s="66" t="str">
        <f>IF(SK!$O$731=0,"",SK!$O$731)</f>
        <v/>
      </c>
    </row>
    <row r="26" spans="2:3" s="65" customFormat="1" ht="15" customHeight="1" outlineLevel="1">
      <c r="B26" s="86" t="str">
        <f>IF(SK!$I$762=0,"",SK!$I$762)</f>
        <v>771: Podlahy z dlaždic</v>
      </c>
      <c r="C26" s="66" t="str">
        <f>IF(SK!$O$762=0,"",SK!$O$762)</f>
        <v/>
      </c>
    </row>
    <row r="27" spans="2:3" s="65" customFormat="1" ht="15" customHeight="1" outlineLevel="1">
      <c r="B27" s="86" t="str">
        <f>IF(SK!$I$832=0,"",SK!$I$832)</f>
        <v>772: Podlahy z kamene</v>
      </c>
      <c r="C27" s="66" t="str">
        <f>IF(SK!$O$832=0,"",SK!$O$832)</f>
        <v/>
      </c>
    </row>
    <row r="28" spans="2:3" s="65" customFormat="1" ht="15" customHeight="1" outlineLevel="1">
      <c r="B28" s="86" t="str">
        <f>IF(SK!$I$841=0,"",SK!$I$841)</f>
        <v>775: Podlahy skládané</v>
      </c>
      <c r="C28" s="66" t="str">
        <f>IF(SK!$O$841=0,"",SK!$O$841)</f>
        <v/>
      </c>
    </row>
    <row r="29" spans="2:3" s="65" customFormat="1" ht="15" customHeight="1" outlineLevel="1">
      <c r="B29" s="86" t="str">
        <f>IF(SK!$I$856=0,"",SK!$I$856)</f>
        <v>776: Podlahy povlakové</v>
      </c>
      <c r="C29" s="66" t="str">
        <f>IF(SK!$O$856=0,"",SK!$O$856)</f>
        <v/>
      </c>
    </row>
    <row r="30" spans="2:3" s="65" customFormat="1" ht="15" customHeight="1" outlineLevel="1">
      <c r="B30" s="86" t="str">
        <f>IF(SK!$I$878=0,"",SK!$I$878)</f>
        <v>781: Obklady</v>
      </c>
      <c r="C30" s="66" t="str">
        <f>IF(SK!$O$878=0,"",SK!$O$878)</f>
        <v/>
      </c>
    </row>
    <row r="31" spans="2:3" s="65" customFormat="1" ht="15" customHeight="1" outlineLevel="1">
      <c r="B31" s="86" t="str">
        <f>IF(SK!$I$909=0,"",SK!$I$909)</f>
        <v>784: Malby</v>
      </c>
      <c r="C31" s="66" t="str">
        <f>IF(SK!$O$909=0,"",SK!$O$909)</f>
        <v/>
      </c>
    </row>
    <row r="32" spans="2:3" s="65" customFormat="1" ht="15" customHeight="1" outlineLevel="1">
      <c r="B32" s="86" t="str">
        <f>IF(SK!$I$934=0,"",SK!$I$934)</f>
        <v>900: Jevištní technika</v>
      </c>
      <c r="C32" s="66" t="str">
        <f>IF(SK!$O$934=0,"",SK!$O$934)</f>
        <v/>
      </c>
    </row>
    <row r="33" spans="2:3" s="65" customFormat="1" ht="15" customHeight="1" outlineLevel="1">
      <c r="B33" s="117" t="s">
        <v>2197</v>
      </c>
      <c r="C33" s="66">
        <f>'SK_schodiště v atriu'!O5</f>
        <v>0</v>
      </c>
    </row>
    <row r="34" spans="2:3" s="65" customFormat="1" ht="15" customHeight="1" outlineLevel="1">
      <c r="B34" s="117" t="s">
        <v>848</v>
      </c>
      <c r="C34" s="66">
        <f>ZTI!G95</f>
        <v>0</v>
      </c>
    </row>
    <row r="35" spans="2:3" s="65" customFormat="1" ht="15" customHeight="1" outlineLevel="1">
      <c r="B35" s="117" t="s">
        <v>1102</v>
      </c>
      <c r="C35" s="66">
        <f>ÚT!G7</f>
        <v>0</v>
      </c>
    </row>
    <row r="36" spans="2:3" s="65" customFormat="1" ht="15" customHeight="1" outlineLevel="1">
      <c r="B36" s="117" t="s">
        <v>1045</v>
      </c>
      <c r="C36" s="66">
        <f>VZT!G160</f>
        <v>0</v>
      </c>
    </row>
    <row r="37" spans="2:3" s="65" customFormat="1" ht="15" customHeight="1" outlineLevel="1">
      <c r="B37" s="117" t="s">
        <v>1217</v>
      </c>
      <c r="C37" s="66">
        <f>ESI!K144</f>
        <v>0</v>
      </c>
    </row>
    <row r="38" spans="2:3" s="65" customFormat="1" ht="15" customHeight="1" outlineLevel="1">
      <c r="B38" s="117" t="s">
        <v>1320</v>
      </c>
      <c r="C38" s="66">
        <f>MaR!G89</f>
        <v>0</v>
      </c>
    </row>
    <row r="39" spans="2:3" s="65" customFormat="1" ht="15" customHeight="1" outlineLevel="1">
      <c r="B39" s="117" t="s">
        <v>2095</v>
      </c>
      <c r="C39" s="66">
        <f>LOOP!N14</f>
        <v>0</v>
      </c>
    </row>
    <row r="40" spans="2:3" s="65" customFormat="1" ht="15" customHeight="1" outlineLevel="1">
      <c r="B40" s="117" t="s">
        <v>1984</v>
      </c>
      <c r="C40" s="66">
        <f>CCTV!N14</f>
        <v>0</v>
      </c>
    </row>
    <row r="41" spans="2:3" s="65" customFormat="1" ht="15" customHeight="1" outlineLevel="1">
      <c r="B41" s="117" t="s">
        <v>1985</v>
      </c>
      <c r="C41" s="66">
        <f>DSI!N14</f>
        <v>0</v>
      </c>
    </row>
    <row r="42" spans="2:3" s="65" customFormat="1" ht="15" customHeight="1" outlineLevel="1">
      <c r="B42" s="117" t="s">
        <v>1986</v>
      </c>
      <c r="C42" s="66">
        <f>DST!N14</f>
        <v>0</v>
      </c>
    </row>
    <row r="43" spans="2:3" s="65" customFormat="1" ht="15" customHeight="1" outlineLevel="1">
      <c r="B43" s="117" t="s">
        <v>1987</v>
      </c>
      <c r="C43" s="66">
        <f>DT!N14</f>
        <v>0</v>
      </c>
    </row>
    <row r="44" spans="2:3" s="65" customFormat="1" ht="15" customHeight="1" outlineLevel="1">
      <c r="B44" s="117" t="s">
        <v>1988</v>
      </c>
      <c r="C44" s="66">
        <f>EPS!N15</f>
        <v>0</v>
      </c>
    </row>
    <row r="45" spans="2:3" s="65" customFormat="1" ht="15" customHeight="1" outlineLevel="1">
      <c r="B45" s="117" t="s">
        <v>1989</v>
      </c>
      <c r="C45" s="66">
        <f>NZS!N14</f>
        <v>0</v>
      </c>
    </row>
    <row r="46" spans="2:3" s="65" customFormat="1" ht="15" customHeight="1" outlineLevel="1">
      <c r="B46" s="117" t="s">
        <v>1990</v>
      </c>
      <c r="C46" s="66">
        <f>PZTS!N14</f>
        <v>0</v>
      </c>
    </row>
    <row r="47" spans="2:3" s="65" customFormat="1" ht="15" customHeight="1" outlineLevel="1">
      <c r="B47" s="117" t="s">
        <v>2340</v>
      </c>
      <c r="C47" s="66">
        <f>ZDP!N14</f>
        <v>0</v>
      </c>
    </row>
    <row r="48" spans="2:3" s="65" customFormat="1" ht="15" customHeight="1" outlineLevel="1">
      <c r="B48" s="117" t="s">
        <v>2341</v>
      </c>
      <c r="C48" s="66">
        <f>OZVU!N16</f>
        <v>0</v>
      </c>
    </row>
    <row r="49" spans="1:3" s="65" customFormat="1" ht="15" customHeight="1" outlineLevel="1">
      <c r="B49" s="117" t="s">
        <v>2093</v>
      </c>
      <c r="C49" s="66">
        <f>'Požární větrání'!G55</f>
        <v>0</v>
      </c>
    </row>
    <row r="50" spans="1:3" s="65" customFormat="1" ht="15" customHeight="1" outlineLevel="1">
      <c r="B50" s="117" t="s">
        <v>732</v>
      </c>
      <c r="C50" s="66">
        <f>VN!I5</f>
        <v>0</v>
      </c>
    </row>
    <row r="51" spans="1:3" ht="13.5" outlineLevel="1" thickBot="1">
      <c r="B51" s="67"/>
    </row>
    <row r="52" spans="1:3" s="68" customFormat="1" ht="15">
      <c r="A52" s="68">
        <f>SUM(A54:A55)</f>
        <v>0</v>
      </c>
      <c r="B52" s="69" t="s">
        <v>404</v>
      </c>
      <c r="C52" s="70">
        <f>SUM(C6:C51)</f>
        <v>0</v>
      </c>
    </row>
    <row r="53" spans="1:3" s="68" customFormat="1" ht="15">
      <c r="B53" s="71" t="s">
        <v>24</v>
      </c>
      <c r="C53" s="72">
        <f>SUBTOTAL(9,C54:C55)</f>
        <v>0</v>
      </c>
    </row>
    <row r="54" spans="1:3" s="73" customFormat="1">
      <c r="A54" s="73">
        <f>IF(ISNUMBER(A3),SUMIF(__SAZBA__,A3,__CENA__),0)</f>
        <v>0</v>
      </c>
      <c r="B54" s="84" t="s">
        <v>659</v>
      </c>
      <c r="C54" s="74">
        <f>C52/100*21</f>
        <v>0</v>
      </c>
    </row>
    <row r="55" spans="1:3" s="73" customFormat="1" ht="13.5" thickBot="1">
      <c r="A55" s="73">
        <f>IF(ISNUMBER(A4),SUMIF(__SAZBA__,A4,__CENA__),0)</f>
        <v>0</v>
      </c>
      <c r="B55" s="84" t="str">
        <f>IF(A55=0,"","DPH " &amp; A4 &amp; " % ze základny: " &amp; TEXT(A55,"# ##0"))</f>
        <v/>
      </c>
      <c r="C55" s="74" t="str">
        <f>IF(A55=0,"",A55*A4/100)</f>
        <v/>
      </c>
    </row>
    <row r="56" spans="1:3" s="68" customFormat="1" ht="15">
      <c r="B56" s="69" t="s">
        <v>525</v>
      </c>
      <c r="C56" s="70">
        <f>SUM(C52:C53)</f>
        <v>0</v>
      </c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11" sqref="A11"/>
    </sheetView>
  </sheetViews>
  <sheetFormatPr defaultRowHeight="12.75" outlineLevelRow="1"/>
  <cols>
    <col min="1" max="1" width="5.42578125" style="1" customWidth="1"/>
    <col min="2" max="2" width="14.28515625" style="3" customWidth="1"/>
    <col min="3" max="3" width="57.140625" style="5" customWidth="1"/>
    <col min="4" max="4" width="4.28515625" style="4" customWidth="1"/>
    <col min="5" max="5" width="13.7109375" style="9" bestFit="1" customWidth="1"/>
    <col min="6" max="6" width="6.85546875" style="8" customWidth="1"/>
    <col min="7" max="7" width="12.7109375" style="9" customWidth="1"/>
    <col min="8" max="8" width="12.5703125" style="8" customWidth="1"/>
    <col min="9" max="9" width="15.7109375" style="9" customWidth="1"/>
    <col min="257" max="257" width="5.42578125" customWidth="1"/>
    <col min="258" max="258" width="14.28515625" customWidth="1"/>
    <col min="259" max="259" width="57.140625" customWidth="1"/>
    <col min="260" max="260" width="4.28515625" customWidth="1"/>
    <col min="261" max="261" width="13.7109375" bestFit="1" customWidth="1"/>
    <col min="262" max="262" width="6.85546875" customWidth="1"/>
    <col min="263" max="263" width="12.7109375" customWidth="1"/>
    <col min="264" max="264" width="12.5703125" customWidth="1"/>
    <col min="265" max="265" width="15.7109375" customWidth="1"/>
    <col min="513" max="513" width="5.42578125" customWidth="1"/>
    <col min="514" max="514" width="14.28515625" customWidth="1"/>
    <col min="515" max="515" width="57.140625" customWidth="1"/>
    <col min="516" max="516" width="4.28515625" customWidth="1"/>
    <col min="517" max="517" width="13.7109375" bestFit="1" customWidth="1"/>
    <col min="518" max="518" width="6.85546875" customWidth="1"/>
    <col min="519" max="519" width="12.7109375" customWidth="1"/>
    <col min="520" max="520" width="12.5703125" customWidth="1"/>
    <col min="521" max="521" width="15.7109375" customWidth="1"/>
    <col min="769" max="769" width="5.42578125" customWidth="1"/>
    <col min="770" max="770" width="14.28515625" customWidth="1"/>
    <col min="771" max="771" width="57.140625" customWidth="1"/>
    <col min="772" max="772" width="4.28515625" customWidth="1"/>
    <col min="773" max="773" width="13.7109375" bestFit="1" customWidth="1"/>
    <col min="774" max="774" width="6.85546875" customWidth="1"/>
    <col min="775" max="775" width="12.7109375" customWidth="1"/>
    <col min="776" max="776" width="12.5703125" customWidth="1"/>
    <col min="777" max="777" width="15.7109375" customWidth="1"/>
    <col min="1025" max="1025" width="5.42578125" customWidth="1"/>
    <col min="1026" max="1026" width="14.28515625" customWidth="1"/>
    <col min="1027" max="1027" width="57.140625" customWidth="1"/>
    <col min="1028" max="1028" width="4.28515625" customWidth="1"/>
    <col min="1029" max="1029" width="13.7109375" bestFit="1" customWidth="1"/>
    <col min="1030" max="1030" width="6.85546875" customWidth="1"/>
    <col min="1031" max="1031" width="12.7109375" customWidth="1"/>
    <col min="1032" max="1032" width="12.5703125" customWidth="1"/>
    <col min="1033" max="1033" width="15.7109375" customWidth="1"/>
    <col min="1281" max="1281" width="5.42578125" customWidth="1"/>
    <col min="1282" max="1282" width="14.28515625" customWidth="1"/>
    <col min="1283" max="1283" width="57.140625" customWidth="1"/>
    <col min="1284" max="1284" width="4.28515625" customWidth="1"/>
    <col min="1285" max="1285" width="13.7109375" bestFit="1" customWidth="1"/>
    <col min="1286" max="1286" width="6.85546875" customWidth="1"/>
    <col min="1287" max="1287" width="12.7109375" customWidth="1"/>
    <col min="1288" max="1288" width="12.5703125" customWidth="1"/>
    <col min="1289" max="1289" width="15.7109375" customWidth="1"/>
    <col min="1537" max="1537" width="5.42578125" customWidth="1"/>
    <col min="1538" max="1538" width="14.28515625" customWidth="1"/>
    <col min="1539" max="1539" width="57.140625" customWidth="1"/>
    <col min="1540" max="1540" width="4.28515625" customWidth="1"/>
    <col min="1541" max="1541" width="13.7109375" bestFit="1" customWidth="1"/>
    <col min="1542" max="1542" width="6.85546875" customWidth="1"/>
    <col min="1543" max="1543" width="12.7109375" customWidth="1"/>
    <col min="1544" max="1544" width="12.5703125" customWidth="1"/>
    <col min="1545" max="1545" width="15.7109375" customWidth="1"/>
    <col min="1793" max="1793" width="5.42578125" customWidth="1"/>
    <col min="1794" max="1794" width="14.28515625" customWidth="1"/>
    <col min="1795" max="1795" width="57.140625" customWidth="1"/>
    <col min="1796" max="1796" width="4.28515625" customWidth="1"/>
    <col min="1797" max="1797" width="13.7109375" bestFit="1" customWidth="1"/>
    <col min="1798" max="1798" width="6.85546875" customWidth="1"/>
    <col min="1799" max="1799" width="12.7109375" customWidth="1"/>
    <col min="1800" max="1800" width="12.5703125" customWidth="1"/>
    <col min="1801" max="1801" width="15.7109375" customWidth="1"/>
    <col min="2049" max="2049" width="5.42578125" customWidth="1"/>
    <col min="2050" max="2050" width="14.28515625" customWidth="1"/>
    <col min="2051" max="2051" width="57.140625" customWidth="1"/>
    <col min="2052" max="2052" width="4.28515625" customWidth="1"/>
    <col min="2053" max="2053" width="13.7109375" bestFit="1" customWidth="1"/>
    <col min="2054" max="2054" width="6.85546875" customWidth="1"/>
    <col min="2055" max="2055" width="12.7109375" customWidth="1"/>
    <col min="2056" max="2056" width="12.5703125" customWidth="1"/>
    <col min="2057" max="2057" width="15.7109375" customWidth="1"/>
    <col min="2305" max="2305" width="5.42578125" customWidth="1"/>
    <col min="2306" max="2306" width="14.28515625" customWidth="1"/>
    <col min="2307" max="2307" width="57.140625" customWidth="1"/>
    <col min="2308" max="2308" width="4.28515625" customWidth="1"/>
    <col min="2309" max="2309" width="13.7109375" bestFit="1" customWidth="1"/>
    <col min="2310" max="2310" width="6.85546875" customWidth="1"/>
    <col min="2311" max="2311" width="12.7109375" customWidth="1"/>
    <col min="2312" max="2312" width="12.5703125" customWidth="1"/>
    <col min="2313" max="2313" width="15.7109375" customWidth="1"/>
    <col min="2561" max="2561" width="5.42578125" customWidth="1"/>
    <col min="2562" max="2562" width="14.28515625" customWidth="1"/>
    <col min="2563" max="2563" width="57.140625" customWidth="1"/>
    <col min="2564" max="2564" width="4.28515625" customWidth="1"/>
    <col min="2565" max="2565" width="13.7109375" bestFit="1" customWidth="1"/>
    <col min="2566" max="2566" width="6.85546875" customWidth="1"/>
    <col min="2567" max="2567" width="12.7109375" customWidth="1"/>
    <col min="2568" max="2568" width="12.5703125" customWidth="1"/>
    <col min="2569" max="2569" width="15.7109375" customWidth="1"/>
    <col min="2817" max="2817" width="5.42578125" customWidth="1"/>
    <col min="2818" max="2818" width="14.28515625" customWidth="1"/>
    <col min="2819" max="2819" width="57.140625" customWidth="1"/>
    <col min="2820" max="2820" width="4.28515625" customWidth="1"/>
    <col min="2821" max="2821" width="13.7109375" bestFit="1" customWidth="1"/>
    <col min="2822" max="2822" width="6.85546875" customWidth="1"/>
    <col min="2823" max="2823" width="12.7109375" customWidth="1"/>
    <col min="2824" max="2824" width="12.5703125" customWidth="1"/>
    <col min="2825" max="2825" width="15.7109375" customWidth="1"/>
    <col min="3073" max="3073" width="5.42578125" customWidth="1"/>
    <col min="3074" max="3074" width="14.28515625" customWidth="1"/>
    <col min="3075" max="3075" width="57.140625" customWidth="1"/>
    <col min="3076" max="3076" width="4.28515625" customWidth="1"/>
    <col min="3077" max="3077" width="13.7109375" bestFit="1" customWidth="1"/>
    <col min="3078" max="3078" width="6.85546875" customWidth="1"/>
    <col min="3079" max="3079" width="12.7109375" customWidth="1"/>
    <col min="3080" max="3080" width="12.5703125" customWidth="1"/>
    <col min="3081" max="3081" width="15.7109375" customWidth="1"/>
    <col min="3329" max="3329" width="5.42578125" customWidth="1"/>
    <col min="3330" max="3330" width="14.28515625" customWidth="1"/>
    <col min="3331" max="3331" width="57.140625" customWidth="1"/>
    <col min="3332" max="3332" width="4.28515625" customWidth="1"/>
    <col min="3333" max="3333" width="13.7109375" bestFit="1" customWidth="1"/>
    <col min="3334" max="3334" width="6.85546875" customWidth="1"/>
    <col min="3335" max="3335" width="12.7109375" customWidth="1"/>
    <col min="3336" max="3336" width="12.5703125" customWidth="1"/>
    <col min="3337" max="3337" width="15.7109375" customWidth="1"/>
    <col min="3585" max="3585" width="5.42578125" customWidth="1"/>
    <col min="3586" max="3586" width="14.28515625" customWidth="1"/>
    <col min="3587" max="3587" width="57.140625" customWidth="1"/>
    <col min="3588" max="3588" width="4.28515625" customWidth="1"/>
    <col min="3589" max="3589" width="13.7109375" bestFit="1" customWidth="1"/>
    <col min="3590" max="3590" width="6.85546875" customWidth="1"/>
    <col min="3591" max="3591" width="12.7109375" customWidth="1"/>
    <col min="3592" max="3592" width="12.5703125" customWidth="1"/>
    <col min="3593" max="3593" width="15.7109375" customWidth="1"/>
    <col min="3841" max="3841" width="5.42578125" customWidth="1"/>
    <col min="3842" max="3842" width="14.28515625" customWidth="1"/>
    <col min="3843" max="3843" width="57.140625" customWidth="1"/>
    <col min="3844" max="3844" width="4.28515625" customWidth="1"/>
    <col min="3845" max="3845" width="13.7109375" bestFit="1" customWidth="1"/>
    <col min="3846" max="3846" width="6.85546875" customWidth="1"/>
    <col min="3847" max="3847" width="12.7109375" customWidth="1"/>
    <col min="3848" max="3848" width="12.5703125" customWidth="1"/>
    <col min="3849" max="3849" width="15.7109375" customWidth="1"/>
    <col min="4097" max="4097" width="5.42578125" customWidth="1"/>
    <col min="4098" max="4098" width="14.28515625" customWidth="1"/>
    <col min="4099" max="4099" width="57.140625" customWidth="1"/>
    <col min="4100" max="4100" width="4.28515625" customWidth="1"/>
    <col min="4101" max="4101" width="13.7109375" bestFit="1" customWidth="1"/>
    <col min="4102" max="4102" width="6.85546875" customWidth="1"/>
    <col min="4103" max="4103" width="12.7109375" customWidth="1"/>
    <col min="4104" max="4104" width="12.5703125" customWidth="1"/>
    <col min="4105" max="4105" width="15.7109375" customWidth="1"/>
    <col min="4353" max="4353" width="5.42578125" customWidth="1"/>
    <col min="4354" max="4354" width="14.28515625" customWidth="1"/>
    <col min="4355" max="4355" width="57.140625" customWidth="1"/>
    <col min="4356" max="4356" width="4.28515625" customWidth="1"/>
    <col min="4357" max="4357" width="13.7109375" bestFit="1" customWidth="1"/>
    <col min="4358" max="4358" width="6.85546875" customWidth="1"/>
    <col min="4359" max="4359" width="12.7109375" customWidth="1"/>
    <col min="4360" max="4360" width="12.5703125" customWidth="1"/>
    <col min="4361" max="4361" width="15.7109375" customWidth="1"/>
    <col min="4609" max="4609" width="5.42578125" customWidth="1"/>
    <col min="4610" max="4610" width="14.28515625" customWidth="1"/>
    <col min="4611" max="4611" width="57.140625" customWidth="1"/>
    <col min="4612" max="4612" width="4.28515625" customWidth="1"/>
    <col min="4613" max="4613" width="13.7109375" bestFit="1" customWidth="1"/>
    <col min="4614" max="4614" width="6.85546875" customWidth="1"/>
    <col min="4615" max="4615" width="12.7109375" customWidth="1"/>
    <col min="4616" max="4616" width="12.5703125" customWidth="1"/>
    <col min="4617" max="4617" width="15.7109375" customWidth="1"/>
    <col min="4865" max="4865" width="5.42578125" customWidth="1"/>
    <col min="4866" max="4866" width="14.28515625" customWidth="1"/>
    <col min="4867" max="4867" width="57.140625" customWidth="1"/>
    <col min="4868" max="4868" width="4.28515625" customWidth="1"/>
    <col min="4869" max="4869" width="13.7109375" bestFit="1" customWidth="1"/>
    <col min="4870" max="4870" width="6.85546875" customWidth="1"/>
    <col min="4871" max="4871" width="12.7109375" customWidth="1"/>
    <col min="4872" max="4872" width="12.5703125" customWidth="1"/>
    <col min="4873" max="4873" width="15.7109375" customWidth="1"/>
    <col min="5121" max="5121" width="5.42578125" customWidth="1"/>
    <col min="5122" max="5122" width="14.28515625" customWidth="1"/>
    <col min="5123" max="5123" width="57.140625" customWidth="1"/>
    <col min="5124" max="5124" width="4.28515625" customWidth="1"/>
    <col min="5125" max="5125" width="13.7109375" bestFit="1" customWidth="1"/>
    <col min="5126" max="5126" width="6.85546875" customWidth="1"/>
    <col min="5127" max="5127" width="12.7109375" customWidth="1"/>
    <col min="5128" max="5128" width="12.5703125" customWidth="1"/>
    <col min="5129" max="5129" width="15.7109375" customWidth="1"/>
    <col min="5377" max="5377" width="5.42578125" customWidth="1"/>
    <col min="5378" max="5378" width="14.28515625" customWidth="1"/>
    <col min="5379" max="5379" width="57.140625" customWidth="1"/>
    <col min="5380" max="5380" width="4.28515625" customWidth="1"/>
    <col min="5381" max="5381" width="13.7109375" bestFit="1" customWidth="1"/>
    <col min="5382" max="5382" width="6.85546875" customWidth="1"/>
    <col min="5383" max="5383" width="12.7109375" customWidth="1"/>
    <col min="5384" max="5384" width="12.5703125" customWidth="1"/>
    <col min="5385" max="5385" width="15.7109375" customWidth="1"/>
    <col min="5633" max="5633" width="5.42578125" customWidth="1"/>
    <col min="5634" max="5634" width="14.28515625" customWidth="1"/>
    <col min="5635" max="5635" width="57.140625" customWidth="1"/>
    <col min="5636" max="5636" width="4.28515625" customWidth="1"/>
    <col min="5637" max="5637" width="13.7109375" bestFit="1" customWidth="1"/>
    <col min="5638" max="5638" width="6.85546875" customWidth="1"/>
    <col min="5639" max="5639" width="12.7109375" customWidth="1"/>
    <col min="5640" max="5640" width="12.5703125" customWidth="1"/>
    <col min="5641" max="5641" width="15.7109375" customWidth="1"/>
    <col min="5889" max="5889" width="5.42578125" customWidth="1"/>
    <col min="5890" max="5890" width="14.28515625" customWidth="1"/>
    <col min="5891" max="5891" width="57.140625" customWidth="1"/>
    <col min="5892" max="5892" width="4.28515625" customWidth="1"/>
    <col min="5893" max="5893" width="13.7109375" bestFit="1" customWidth="1"/>
    <col min="5894" max="5894" width="6.85546875" customWidth="1"/>
    <col min="5895" max="5895" width="12.7109375" customWidth="1"/>
    <col min="5896" max="5896" width="12.5703125" customWidth="1"/>
    <col min="5897" max="5897" width="15.7109375" customWidth="1"/>
    <col min="6145" max="6145" width="5.42578125" customWidth="1"/>
    <col min="6146" max="6146" width="14.28515625" customWidth="1"/>
    <col min="6147" max="6147" width="57.140625" customWidth="1"/>
    <col min="6148" max="6148" width="4.28515625" customWidth="1"/>
    <col min="6149" max="6149" width="13.7109375" bestFit="1" customWidth="1"/>
    <col min="6150" max="6150" width="6.85546875" customWidth="1"/>
    <col min="6151" max="6151" width="12.7109375" customWidth="1"/>
    <col min="6152" max="6152" width="12.5703125" customWidth="1"/>
    <col min="6153" max="6153" width="15.7109375" customWidth="1"/>
    <col min="6401" max="6401" width="5.42578125" customWidth="1"/>
    <col min="6402" max="6402" width="14.28515625" customWidth="1"/>
    <col min="6403" max="6403" width="57.140625" customWidth="1"/>
    <col min="6404" max="6404" width="4.28515625" customWidth="1"/>
    <col min="6405" max="6405" width="13.7109375" bestFit="1" customWidth="1"/>
    <col min="6406" max="6406" width="6.85546875" customWidth="1"/>
    <col min="6407" max="6407" width="12.7109375" customWidth="1"/>
    <col min="6408" max="6408" width="12.5703125" customWidth="1"/>
    <col min="6409" max="6409" width="15.7109375" customWidth="1"/>
    <col min="6657" max="6657" width="5.42578125" customWidth="1"/>
    <col min="6658" max="6658" width="14.28515625" customWidth="1"/>
    <col min="6659" max="6659" width="57.140625" customWidth="1"/>
    <col min="6660" max="6660" width="4.28515625" customWidth="1"/>
    <col min="6661" max="6661" width="13.7109375" bestFit="1" customWidth="1"/>
    <col min="6662" max="6662" width="6.85546875" customWidth="1"/>
    <col min="6663" max="6663" width="12.7109375" customWidth="1"/>
    <col min="6664" max="6664" width="12.5703125" customWidth="1"/>
    <col min="6665" max="6665" width="15.7109375" customWidth="1"/>
    <col min="6913" max="6913" width="5.42578125" customWidth="1"/>
    <col min="6914" max="6914" width="14.28515625" customWidth="1"/>
    <col min="6915" max="6915" width="57.140625" customWidth="1"/>
    <col min="6916" max="6916" width="4.28515625" customWidth="1"/>
    <col min="6917" max="6917" width="13.7109375" bestFit="1" customWidth="1"/>
    <col min="6918" max="6918" width="6.85546875" customWidth="1"/>
    <col min="6919" max="6919" width="12.7109375" customWidth="1"/>
    <col min="6920" max="6920" width="12.5703125" customWidth="1"/>
    <col min="6921" max="6921" width="15.7109375" customWidth="1"/>
    <col min="7169" max="7169" width="5.42578125" customWidth="1"/>
    <col min="7170" max="7170" width="14.28515625" customWidth="1"/>
    <col min="7171" max="7171" width="57.140625" customWidth="1"/>
    <col min="7172" max="7172" width="4.28515625" customWidth="1"/>
    <col min="7173" max="7173" width="13.7109375" bestFit="1" customWidth="1"/>
    <col min="7174" max="7174" width="6.85546875" customWidth="1"/>
    <col min="7175" max="7175" width="12.7109375" customWidth="1"/>
    <col min="7176" max="7176" width="12.5703125" customWidth="1"/>
    <col min="7177" max="7177" width="15.7109375" customWidth="1"/>
    <col min="7425" max="7425" width="5.42578125" customWidth="1"/>
    <col min="7426" max="7426" width="14.28515625" customWidth="1"/>
    <col min="7427" max="7427" width="57.140625" customWidth="1"/>
    <col min="7428" max="7428" width="4.28515625" customWidth="1"/>
    <col min="7429" max="7429" width="13.7109375" bestFit="1" customWidth="1"/>
    <col min="7430" max="7430" width="6.85546875" customWidth="1"/>
    <col min="7431" max="7431" width="12.7109375" customWidth="1"/>
    <col min="7432" max="7432" width="12.5703125" customWidth="1"/>
    <col min="7433" max="7433" width="15.7109375" customWidth="1"/>
    <col min="7681" max="7681" width="5.42578125" customWidth="1"/>
    <col min="7682" max="7682" width="14.28515625" customWidth="1"/>
    <col min="7683" max="7683" width="57.140625" customWidth="1"/>
    <col min="7684" max="7684" width="4.28515625" customWidth="1"/>
    <col min="7685" max="7685" width="13.7109375" bestFit="1" customWidth="1"/>
    <col min="7686" max="7686" width="6.85546875" customWidth="1"/>
    <col min="7687" max="7687" width="12.7109375" customWidth="1"/>
    <col min="7688" max="7688" width="12.5703125" customWidth="1"/>
    <col min="7689" max="7689" width="15.7109375" customWidth="1"/>
    <col min="7937" max="7937" width="5.42578125" customWidth="1"/>
    <col min="7938" max="7938" width="14.28515625" customWidth="1"/>
    <col min="7939" max="7939" width="57.140625" customWidth="1"/>
    <col min="7940" max="7940" width="4.28515625" customWidth="1"/>
    <col min="7941" max="7941" width="13.7109375" bestFit="1" customWidth="1"/>
    <col min="7942" max="7942" width="6.85546875" customWidth="1"/>
    <col min="7943" max="7943" width="12.7109375" customWidth="1"/>
    <col min="7944" max="7944" width="12.5703125" customWidth="1"/>
    <col min="7945" max="7945" width="15.7109375" customWidth="1"/>
    <col min="8193" max="8193" width="5.42578125" customWidth="1"/>
    <col min="8194" max="8194" width="14.28515625" customWidth="1"/>
    <col min="8195" max="8195" width="57.140625" customWidth="1"/>
    <col min="8196" max="8196" width="4.28515625" customWidth="1"/>
    <col min="8197" max="8197" width="13.7109375" bestFit="1" customWidth="1"/>
    <col min="8198" max="8198" width="6.85546875" customWidth="1"/>
    <col min="8199" max="8199" width="12.7109375" customWidth="1"/>
    <col min="8200" max="8200" width="12.5703125" customWidth="1"/>
    <col min="8201" max="8201" width="15.7109375" customWidth="1"/>
    <col min="8449" max="8449" width="5.42578125" customWidth="1"/>
    <col min="8450" max="8450" width="14.28515625" customWidth="1"/>
    <col min="8451" max="8451" width="57.140625" customWidth="1"/>
    <col min="8452" max="8452" width="4.28515625" customWidth="1"/>
    <col min="8453" max="8453" width="13.7109375" bestFit="1" customWidth="1"/>
    <col min="8454" max="8454" width="6.85546875" customWidth="1"/>
    <col min="8455" max="8455" width="12.7109375" customWidth="1"/>
    <col min="8456" max="8456" width="12.5703125" customWidth="1"/>
    <col min="8457" max="8457" width="15.7109375" customWidth="1"/>
    <col min="8705" max="8705" width="5.42578125" customWidth="1"/>
    <col min="8706" max="8706" width="14.28515625" customWidth="1"/>
    <col min="8707" max="8707" width="57.140625" customWidth="1"/>
    <col min="8708" max="8708" width="4.28515625" customWidth="1"/>
    <col min="8709" max="8709" width="13.7109375" bestFit="1" customWidth="1"/>
    <col min="8710" max="8710" width="6.85546875" customWidth="1"/>
    <col min="8711" max="8711" width="12.7109375" customWidth="1"/>
    <col min="8712" max="8712" width="12.5703125" customWidth="1"/>
    <col min="8713" max="8713" width="15.7109375" customWidth="1"/>
    <col min="8961" max="8961" width="5.42578125" customWidth="1"/>
    <col min="8962" max="8962" width="14.28515625" customWidth="1"/>
    <col min="8963" max="8963" width="57.140625" customWidth="1"/>
    <col min="8964" max="8964" width="4.28515625" customWidth="1"/>
    <col min="8965" max="8965" width="13.7109375" bestFit="1" customWidth="1"/>
    <col min="8966" max="8966" width="6.85546875" customWidth="1"/>
    <col min="8967" max="8967" width="12.7109375" customWidth="1"/>
    <col min="8968" max="8968" width="12.5703125" customWidth="1"/>
    <col min="8969" max="8969" width="15.7109375" customWidth="1"/>
    <col min="9217" max="9217" width="5.42578125" customWidth="1"/>
    <col min="9218" max="9218" width="14.28515625" customWidth="1"/>
    <col min="9219" max="9219" width="57.140625" customWidth="1"/>
    <col min="9220" max="9220" width="4.28515625" customWidth="1"/>
    <col min="9221" max="9221" width="13.7109375" bestFit="1" customWidth="1"/>
    <col min="9222" max="9222" width="6.85546875" customWidth="1"/>
    <col min="9223" max="9223" width="12.7109375" customWidth="1"/>
    <col min="9224" max="9224" width="12.5703125" customWidth="1"/>
    <col min="9225" max="9225" width="15.7109375" customWidth="1"/>
    <col min="9473" max="9473" width="5.42578125" customWidth="1"/>
    <col min="9474" max="9474" width="14.28515625" customWidth="1"/>
    <col min="9475" max="9475" width="57.140625" customWidth="1"/>
    <col min="9476" max="9476" width="4.28515625" customWidth="1"/>
    <col min="9477" max="9477" width="13.7109375" bestFit="1" customWidth="1"/>
    <col min="9478" max="9478" width="6.85546875" customWidth="1"/>
    <col min="9479" max="9479" width="12.7109375" customWidth="1"/>
    <col min="9480" max="9480" width="12.5703125" customWidth="1"/>
    <col min="9481" max="9481" width="15.7109375" customWidth="1"/>
    <col min="9729" max="9729" width="5.42578125" customWidth="1"/>
    <col min="9730" max="9730" width="14.28515625" customWidth="1"/>
    <col min="9731" max="9731" width="57.140625" customWidth="1"/>
    <col min="9732" max="9732" width="4.28515625" customWidth="1"/>
    <col min="9733" max="9733" width="13.7109375" bestFit="1" customWidth="1"/>
    <col min="9734" max="9734" width="6.85546875" customWidth="1"/>
    <col min="9735" max="9735" width="12.7109375" customWidth="1"/>
    <col min="9736" max="9736" width="12.5703125" customWidth="1"/>
    <col min="9737" max="9737" width="15.7109375" customWidth="1"/>
    <col min="9985" max="9985" width="5.42578125" customWidth="1"/>
    <col min="9986" max="9986" width="14.28515625" customWidth="1"/>
    <col min="9987" max="9987" width="57.140625" customWidth="1"/>
    <col min="9988" max="9988" width="4.28515625" customWidth="1"/>
    <col min="9989" max="9989" width="13.7109375" bestFit="1" customWidth="1"/>
    <col min="9990" max="9990" width="6.85546875" customWidth="1"/>
    <col min="9991" max="9991" width="12.7109375" customWidth="1"/>
    <col min="9992" max="9992" width="12.5703125" customWidth="1"/>
    <col min="9993" max="9993" width="15.7109375" customWidth="1"/>
    <col min="10241" max="10241" width="5.42578125" customWidth="1"/>
    <col min="10242" max="10242" width="14.28515625" customWidth="1"/>
    <col min="10243" max="10243" width="57.140625" customWidth="1"/>
    <col min="10244" max="10244" width="4.28515625" customWidth="1"/>
    <col min="10245" max="10245" width="13.7109375" bestFit="1" customWidth="1"/>
    <col min="10246" max="10246" width="6.85546875" customWidth="1"/>
    <col min="10247" max="10247" width="12.7109375" customWidth="1"/>
    <col min="10248" max="10248" width="12.5703125" customWidth="1"/>
    <col min="10249" max="10249" width="15.7109375" customWidth="1"/>
    <col min="10497" max="10497" width="5.42578125" customWidth="1"/>
    <col min="10498" max="10498" width="14.28515625" customWidth="1"/>
    <col min="10499" max="10499" width="57.140625" customWidth="1"/>
    <col min="10500" max="10500" width="4.28515625" customWidth="1"/>
    <col min="10501" max="10501" width="13.7109375" bestFit="1" customWidth="1"/>
    <col min="10502" max="10502" width="6.85546875" customWidth="1"/>
    <col min="10503" max="10503" width="12.7109375" customWidth="1"/>
    <col min="10504" max="10504" width="12.5703125" customWidth="1"/>
    <col min="10505" max="10505" width="15.7109375" customWidth="1"/>
    <col min="10753" max="10753" width="5.42578125" customWidth="1"/>
    <col min="10754" max="10754" width="14.28515625" customWidth="1"/>
    <col min="10755" max="10755" width="57.140625" customWidth="1"/>
    <col min="10756" max="10756" width="4.28515625" customWidth="1"/>
    <col min="10757" max="10757" width="13.7109375" bestFit="1" customWidth="1"/>
    <col min="10758" max="10758" width="6.85546875" customWidth="1"/>
    <col min="10759" max="10759" width="12.7109375" customWidth="1"/>
    <col min="10760" max="10760" width="12.5703125" customWidth="1"/>
    <col min="10761" max="10761" width="15.7109375" customWidth="1"/>
    <col min="11009" max="11009" width="5.42578125" customWidth="1"/>
    <col min="11010" max="11010" width="14.28515625" customWidth="1"/>
    <col min="11011" max="11011" width="57.140625" customWidth="1"/>
    <col min="11012" max="11012" width="4.28515625" customWidth="1"/>
    <col min="11013" max="11013" width="13.7109375" bestFit="1" customWidth="1"/>
    <col min="11014" max="11014" width="6.85546875" customWidth="1"/>
    <col min="11015" max="11015" width="12.7109375" customWidth="1"/>
    <col min="11016" max="11016" width="12.5703125" customWidth="1"/>
    <col min="11017" max="11017" width="15.7109375" customWidth="1"/>
    <col min="11265" max="11265" width="5.42578125" customWidth="1"/>
    <col min="11266" max="11266" width="14.28515625" customWidth="1"/>
    <col min="11267" max="11267" width="57.140625" customWidth="1"/>
    <col min="11268" max="11268" width="4.28515625" customWidth="1"/>
    <col min="11269" max="11269" width="13.7109375" bestFit="1" customWidth="1"/>
    <col min="11270" max="11270" width="6.85546875" customWidth="1"/>
    <col min="11271" max="11271" width="12.7109375" customWidth="1"/>
    <col min="11272" max="11272" width="12.5703125" customWidth="1"/>
    <col min="11273" max="11273" width="15.7109375" customWidth="1"/>
    <col min="11521" max="11521" width="5.42578125" customWidth="1"/>
    <col min="11522" max="11522" width="14.28515625" customWidth="1"/>
    <col min="11523" max="11523" width="57.140625" customWidth="1"/>
    <col min="11524" max="11524" width="4.28515625" customWidth="1"/>
    <col min="11525" max="11525" width="13.7109375" bestFit="1" customWidth="1"/>
    <col min="11526" max="11526" width="6.85546875" customWidth="1"/>
    <col min="11527" max="11527" width="12.7109375" customWidth="1"/>
    <col min="11528" max="11528" width="12.5703125" customWidth="1"/>
    <col min="11529" max="11529" width="15.7109375" customWidth="1"/>
    <col min="11777" max="11777" width="5.42578125" customWidth="1"/>
    <col min="11778" max="11778" width="14.28515625" customWidth="1"/>
    <col min="11779" max="11779" width="57.140625" customWidth="1"/>
    <col min="11780" max="11780" width="4.28515625" customWidth="1"/>
    <col min="11781" max="11781" width="13.7109375" bestFit="1" customWidth="1"/>
    <col min="11782" max="11782" width="6.85546875" customWidth="1"/>
    <col min="11783" max="11783" width="12.7109375" customWidth="1"/>
    <col min="11784" max="11784" width="12.5703125" customWidth="1"/>
    <col min="11785" max="11785" width="15.7109375" customWidth="1"/>
    <col min="12033" max="12033" width="5.42578125" customWidth="1"/>
    <col min="12034" max="12034" width="14.28515625" customWidth="1"/>
    <col min="12035" max="12035" width="57.140625" customWidth="1"/>
    <col min="12036" max="12036" width="4.28515625" customWidth="1"/>
    <col min="12037" max="12037" width="13.7109375" bestFit="1" customWidth="1"/>
    <col min="12038" max="12038" width="6.85546875" customWidth="1"/>
    <col min="12039" max="12039" width="12.7109375" customWidth="1"/>
    <col min="12040" max="12040" width="12.5703125" customWidth="1"/>
    <col min="12041" max="12041" width="15.7109375" customWidth="1"/>
    <col min="12289" max="12289" width="5.42578125" customWidth="1"/>
    <col min="12290" max="12290" width="14.28515625" customWidth="1"/>
    <col min="12291" max="12291" width="57.140625" customWidth="1"/>
    <col min="12292" max="12292" width="4.28515625" customWidth="1"/>
    <col min="12293" max="12293" width="13.7109375" bestFit="1" customWidth="1"/>
    <col min="12294" max="12294" width="6.85546875" customWidth="1"/>
    <col min="12295" max="12295" width="12.7109375" customWidth="1"/>
    <col min="12296" max="12296" width="12.5703125" customWidth="1"/>
    <col min="12297" max="12297" width="15.7109375" customWidth="1"/>
    <col min="12545" max="12545" width="5.42578125" customWidth="1"/>
    <col min="12546" max="12546" width="14.28515625" customWidth="1"/>
    <col min="12547" max="12547" width="57.140625" customWidth="1"/>
    <col min="12548" max="12548" width="4.28515625" customWidth="1"/>
    <col min="12549" max="12549" width="13.7109375" bestFit="1" customWidth="1"/>
    <col min="12550" max="12550" width="6.85546875" customWidth="1"/>
    <col min="12551" max="12551" width="12.7109375" customWidth="1"/>
    <col min="12552" max="12552" width="12.5703125" customWidth="1"/>
    <col min="12553" max="12553" width="15.7109375" customWidth="1"/>
    <col min="12801" max="12801" width="5.42578125" customWidth="1"/>
    <col min="12802" max="12802" width="14.28515625" customWidth="1"/>
    <col min="12803" max="12803" width="57.140625" customWidth="1"/>
    <col min="12804" max="12804" width="4.28515625" customWidth="1"/>
    <col min="12805" max="12805" width="13.7109375" bestFit="1" customWidth="1"/>
    <col min="12806" max="12806" width="6.85546875" customWidth="1"/>
    <col min="12807" max="12807" width="12.7109375" customWidth="1"/>
    <col min="12808" max="12808" width="12.5703125" customWidth="1"/>
    <col min="12809" max="12809" width="15.7109375" customWidth="1"/>
    <col min="13057" max="13057" width="5.42578125" customWidth="1"/>
    <col min="13058" max="13058" width="14.28515625" customWidth="1"/>
    <col min="13059" max="13059" width="57.140625" customWidth="1"/>
    <col min="13060" max="13060" width="4.28515625" customWidth="1"/>
    <col min="13061" max="13061" width="13.7109375" bestFit="1" customWidth="1"/>
    <col min="13062" max="13062" width="6.85546875" customWidth="1"/>
    <col min="13063" max="13063" width="12.7109375" customWidth="1"/>
    <col min="13064" max="13064" width="12.5703125" customWidth="1"/>
    <col min="13065" max="13065" width="15.7109375" customWidth="1"/>
    <col min="13313" max="13313" width="5.42578125" customWidth="1"/>
    <col min="13314" max="13314" width="14.28515625" customWidth="1"/>
    <col min="13315" max="13315" width="57.140625" customWidth="1"/>
    <col min="13316" max="13316" width="4.28515625" customWidth="1"/>
    <col min="13317" max="13317" width="13.7109375" bestFit="1" customWidth="1"/>
    <col min="13318" max="13318" width="6.85546875" customWidth="1"/>
    <col min="13319" max="13319" width="12.7109375" customWidth="1"/>
    <col min="13320" max="13320" width="12.5703125" customWidth="1"/>
    <col min="13321" max="13321" width="15.7109375" customWidth="1"/>
    <col min="13569" max="13569" width="5.42578125" customWidth="1"/>
    <col min="13570" max="13570" width="14.28515625" customWidth="1"/>
    <col min="13571" max="13571" width="57.140625" customWidth="1"/>
    <col min="13572" max="13572" width="4.28515625" customWidth="1"/>
    <col min="13573" max="13573" width="13.7109375" bestFit="1" customWidth="1"/>
    <col min="13574" max="13574" width="6.85546875" customWidth="1"/>
    <col min="13575" max="13575" width="12.7109375" customWidth="1"/>
    <col min="13576" max="13576" width="12.5703125" customWidth="1"/>
    <col min="13577" max="13577" width="15.7109375" customWidth="1"/>
    <col min="13825" max="13825" width="5.42578125" customWidth="1"/>
    <col min="13826" max="13826" width="14.28515625" customWidth="1"/>
    <col min="13827" max="13827" width="57.140625" customWidth="1"/>
    <col min="13828" max="13828" width="4.28515625" customWidth="1"/>
    <col min="13829" max="13829" width="13.7109375" bestFit="1" customWidth="1"/>
    <col min="13830" max="13830" width="6.85546875" customWidth="1"/>
    <col min="13831" max="13831" width="12.7109375" customWidth="1"/>
    <col min="13832" max="13832" width="12.5703125" customWidth="1"/>
    <col min="13833" max="13833" width="15.7109375" customWidth="1"/>
    <col min="14081" max="14081" width="5.42578125" customWidth="1"/>
    <col min="14082" max="14082" width="14.28515625" customWidth="1"/>
    <col min="14083" max="14083" width="57.140625" customWidth="1"/>
    <col min="14084" max="14084" width="4.28515625" customWidth="1"/>
    <col min="14085" max="14085" width="13.7109375" bestFit="1" customWidth="1"/>
    <col min="14086" max="14086" width="6.85546875" customWidth="1"/>
    <col min="14087" max="14087" width="12.7109375" customWidth="1"/>
    <col min="14088" max="14088" width="12.5703125" customWidth="1"/>
    <col min="14089" max="14089" width="15.7109375" customWidth="1"/>
    <col min="14337" max="14337" width="5.42578125" customWidth="1"/>
    <col min="14338" max="14338" width="14.28515625" customWidth="1"/>
    <col min="14339" max="14339" width="57.140625" customWidth="1"/>
    <col min="14340" max="14340" width="4.28515625" customWidth="1"/>
    <col min="14341" max="14341" width="13.7109375" bestFit="1" customWidth="1"/>
    <col min="14342" max="14342" width="6.85546875" customWidth="1"/>
    <col min="14343" max="14343" width="12.7109375" customWidth="1"/>
    <col min="14344" max="14344" width="12.5703125" customWidth="1"/>
    <col min="14345" max="14345" width="15.7109375" customWidth="1"/>
    <col min="14593" max="14593" width="5.42578125" customWidth="1"/>
    <col min="14594" max="14594" width="14.28515625" customWidth="1"/>
    <col min="14595" max="14595" width="57.140625" customWidth="1"/>
    <col min="14596" max="14596" width="4.28515625" customWidth="1"/>
    <col min="14597" max="14597" width="13.7109375" bestFit="1" customWidth="1"/>
    <col min="14598" max="14598" width="6.85546875" customWidth="1"/>
    <col min="14599" max="14599" width="12.7109375" customWidth="1"/>
    <col min="14600" max="14600" width="12.5703125" customWidth="1"/>
    <col min="14601" max="14601" width="15.7109375" customWidth="1"/>
    <col min="14849" max="14849" width="5.42578125" customWidth="1"/>
    <col min="14850" max="14850" width="14.28515625" customWidth="1"/>
    <col min="14851" max="14851" width="57.140625" customWidth="1"/>
    <col min="14852" max="14852" width="4.28515625" customWidth="1"/>
    <col min="14853" max="14853" width="13.7109375" bestFit="1" customWidth="1"/>
    <col min="14854" max="14854" width="6.85546875" customWidth="1"/>
    <col min="14855" max="14855" width="12.7109375" customWidth="1"/>
    <col min="14856" max="14856" width="12.5703125" customWidth="1"/>
    <col min="14857" max="14857" width="15.7109375" customWidth="1"/>
    <col min="15105" max="15105" width="5.42578125" customWidth="1"/>
    <col min="15106" max="15106" width="14.28515625" customWidth="1"/>
    <col min="15107" max="15107" width="57.140625" customWidth="1"/>
    <col min="15108" max="15108" width="4.28515625" customWidth="1"/>
    <col min="15109" max="15109" width="13.7109375" bestFit="1" customWidth="1"/>
    <col min="15110" max="15110" width="6.85546875" customWidth="1"/>
    <col min="15111" max="15111" width="12.7109375" customWidth="1"/>
    <col min="15112" max="15112" width="12.5703125" customWidth="1"/>
    <col min="15113" max="15113" width="15.7109375" customWidth="1"/>
    <col min="15361" max="15361" width="5.42578125" customWidth="1"/>
    <col min="15362" max="15362" width="14.28515625" customWidth="1"/>
    <col min="15363" max="15363" width="57.140625" customWidth="1"/>
    <col min="15364" max="15364" width="4.28515625" customWidth="1"/>
    <col min="15365" max="15365" width="13.7109375" bestFit="1" customWidth="1"/>
    <col min="15366" max="15366" width="6.85546875" customWidth="1"/>
    <col min="15367" max="15367" width="12.7109375" customWidth="1"/>
    <col min="15368" max="15368" width="12.5703125" customWidth="1"/>
    <col min="15369" max="15369" width="15.7109375" customWidth="1"/>
    <col min="15617" max="15617" width="5.42578125" customWidth="1"/>
    <col min="15618" max="15618" width="14.28515625" customWidth="1"/>
    <col min="15619" max="15619" width="57.140625" customWidth="1"/>
    <col min="15620" max="15620" width="4.28515625" customWidth="1"/>
    <col min="15621" max="15621" width="13.7109375" bestFit="1" customWidth="1"/>
    <col min="15622" max="15622" width="6.85546875" customWidth="1"/>
    <col min="15623" max="15623" width="12.7109375" customWidth="1"/>
    <col min="15624" max="15624" width="12.5703125" customWidth="1"/>
    <col min="15625" max="15625" width="15.7109375" customWidth="1"/>
    <col min="15873" max="15873" width="5.42578125" customWidth="1"/>
    <col min="15874" max="15874" width="14.28515625" customWidth="1"/>
    <col min="15875" max="15875" width="57.140625" customWidth="1"/>
    <col min="15876" max="15876" width="4.28515625" customWidth="1"/>
    <col min="15877" max="15877" width="13.7109375" bestFit="1" customWidth="1"/>
    <col min="15878" max="15878" width="6.85546875" customWidth="1"/>
    <col min="15879" max="15879" width="12.7109375" customWidth="1"/>
    <col min="15880" max="15880" width="12.5703125" customWidth="1"/>
    <col min="15881" max="15881" width="15.7109375" customWidth="1"/>
    <col min="16129" max="16129" width="5.42578125" customWidth="1"/>
    <col min="16130" max="16130" width="14.28515625" customWidth="1"/>
    <col min="16131" max="16131" width="57.140625" customWidth="1"/>
    <col min="16132" max="16132" width="4.28515625" customWidth="1"/>
    <col min="16133" max="16133" width="13.7109375" bestFit="1" customWidth="1"/>
    <col min="16134" max="16134" width="6.85546875" customWidth="1"/>
    <col min="16135" max="16135" width="12.7109375" customWidth="1"/>
    <col min="16136" max="16136" width="12.5703125" customWidth="1"/>
    <col min="16137" max="16137" width="15.7109375" customWidth="1"/>
  </cols>
  <sheetData>
    <row r="1" spans="1:11" s="396" customFormat="1" ht="21" customHeight="1">
      <c r="A1" s="392"/>
      <c r="B1" s="393"/>
      <c r="C1" s="12" t="s">
        <v>655</v>
      </c>
      <c r="D1" s="393"/>
      <c r="E1" s="394"/>
      <c r="F1" s="395"/>
      <c r="G1" s="394"/>
      <c r="H1" s="395"/>
      <c r="I1" s="394"/>
    </row>
    <row r="2" spans="1:11" s="396" customFormat="1" ht="21" customHeight="1">
      <c r="A2" s="392"/>
      <c r="B2" s="393"/>
      <c r="C2" s="12"/>
      <c r="D2" s="393"/>
      <c r="E2" s="394"/>
      <c r="F2" s="395"/>
      <c r="G2" s="394"/>
      <c r="H2" s="395"/>
      <c r="I2" s="394"/>
    </row>
    <row r="3" spans="1:11" s="27" customFormat="1" ht="13.5" thickBot="1">
      <c r="A3" s="110" t="s">
        <v>105</v>
      </c>
      <c r="B3" s="110" t="s">
        <v>31</v>
      </c>
      <c r="C3" s="397" t="s">
        <v>63</v>
      </c>
      <c r="D3" s="110" t="s">
        <v>12</v>
      </c>
      <c r="E3" s="110" t="s">
        <v>509</v>
      </c>
      <c r="F3" s="110" t="s">
        <v>98</v>
      </c>
      <c r="G3" s="110" t="s">
        <v>311</v>
      </c>
      <c r="H3" s="110" t="s">
        <v>279</v>
      </c>
      <c r="I3" s="110" t="s">
        <v>45</v>
      </c>
    </row>
    <row r="4" spans="1:11">
      <c r="A4" s="2"/>
      <c r="B4" s="29"/>
      <c r="C4" s="30"/>
      <c r="D4" s="6"/>
      <c r="E4" s="2"/>
      <c r="F4" s="2"/>
      <c r="G4" s="2"/>
      <c r="H4" s="2"/>
      <c r="I4" s="2"/>
    </row>
    <row r="5" spans="1:11" s="31" customFormat="1" ht="18" customHeight="1">
      <c r="A5" s="32"/>
      <c r="B5" s="34"/>
      <c r="C5" s="34" t="s">
        <v>2000</v>
      </c>
      <c r="D5" s="33"/>
      <c r="E5" s="37"/>
      <c r="F5" s="36"/>
      <c r="G5" s="37"/>
      <c r="H5" s="36"/>
      <c r="I5" s="37">
        <f>SUBTOTAL(9,I6:I10)</f>
        <v>0</v>
      </c>
    </row>
    <row r="6" spans="1:11" s="40" customFormat="1" ht="12">
      <c r="A6" s="41"/>
      <c r="B6" s="42"/>
      <c r="C6" s="398" t="s">
        <v>2001</v>
      </c>
      <c r="D6" s="6"/>
      <c r="E6" s="45"/>
      <c r="F6" s="44"/>
      <c r="G6" s="45"/>
      <c r="H6" s="44"/>
      <c r="I6" s="45">
        <f>SUBTOTAL(9,I7:I10)</f>
        <v>0</v>
      </c>
    </row>
    <row r="7" spans="1:11" s="115" customFormat="1" ht="12" outlineLevel="1">
      <c r="A7" s="402">
        <v>1</v>
      </c>
      <c r="B7" s="49" t="s">
        <v>2002</v>
      </c>
      <c r="C7" s="50" t="s">
        <v>2003</v>
      </c>
      <c r="D7" s="21" t="s">
        <v>35</v>
      </c>
      <c r="E7" s="25">
        <v>1</v>
      </c>
      <c r="F7" s="24">
        <v>0</v>
      </c>
      <c r="G7" s="25">
        <f>E7*(1+F7/100)</f>
        <v>1</v>
      </c>
      <c r="H7" s="24">
        <v>0</v>
      </c>
      <c r="I7" s="25">
        <f>G7*H7</f>
        <v>0</v>
      </c>
      <c r="K7" s="442"/>
    </row>
    <row r="8" spans="1:11" s="115" customFormat="1" ht="12" outlineLevel="1">
      <c r="A8" s="402">
        <v>2</v>
      </c>
      <c r="B8" s="49" t="s">
        <v>2004</v>
      </c>
      <c r="C8" s="50" t="s">
        <v>2005</v>
      </c>
      <c r="D8" s="21" t="s">
        <v>35</v>
      </c>
      <c r="E8" s="25">
        <f>E7</f>
        <v>1</v>
      </c>
      <c r="F8" s="24">
        <v>0</v>
      </c>
      <c r="G8" s="25">
        <f>E8*(1+F8/100)</f>
        <v>1</v>
      </c>
      <c r="H8" s="24">
        <v>0</v>
      </c>
      <c r="I8" s="25">
        <f>G8*H8</f>
        <v>0</v>
      </c>
    </row>
    <row r="9" spans="1:11" s="115" customFormat="1" ht="12" outlineLevel="1">
      <c r="A9" s="402">
        <v>3</v>
      </c>
      <c r="B9" s="49" t="s">
        <v>2006</v>
      </c>
      <c r="C9" s="50" t="s">
        <v>2007</v>
      </c>
      <c r="D9" s="21" t="s">
        <v>35</v>
      </c>
      <c r="E9" s="25">
        <f>E7</f>
        <v>1</v>
      </c>
      <c r="F9" s="24">
        <v>0</v>
      </c>
      <c r="G9" s="25">
        <f>E9*(1+F9/100)</f>
        <v>1</v>
      </c>
      <c r="H9" s="24">
        <v>0</v>
      </c>
      <c r="I9" s="25">
        <f>G9*H9</f>
        <v>0</v>
      </c>
    </row>
    <row r="10" spans="1:11" s="115" customFormat="1" ht="12" outlineLevel="1">
      <c r="A10" s="402">
        <v>4</v>
      </c>
      <c r="B10" s="49" t="s">
        <v>2094</v>
      </c>
      <c r="C10" s="50" t="s">
        <v>2017</v>
      </c>
      <c r="D10" s="21" t="s">
        <v>35</v>
      </c>
      <c r="E10" s="25">
        <v>1</v>
      </c>
      <c r="F10" s="24">
        <v>0</v>
      </c>
      <c r="G10" s="25">
        <f>E10*(1+F10/100)</f>
        <v>1</v>
      </c>
      <c r="H10" s="24">
        <v>0</v>
      </c>
      <c r="I10" s="25">
        <f>G10*H10</f>
        <v>0</v>
      </c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938"/>
  <sheetViews>
    <sheetView topLeftCell="F1" zoomScaleNormal="100" zoomScaleSheetLayoutView="100" workbookViewId="0">
      <pane ySplit="3" topLeftCell="A733" activePane="bottomLeft" state="frozen"/>
      <selection pane="bottomLeft" activeCell="G908" sqref="G908"/>
    </sheetView>
  </sheetViews>
  <sheetFormatPr defaultRowHeight="12.75" outlineLevelRow="3"/>
  <cols>
    <col min="1" max="5" width="0" hidden="1" customWidth="1"/>
    <col min="6" max="6" width="5.42578125" style="1" customWidth="1"/>
    <col min="7" max="7" width="4.28515625" style="4" customWidth="1"/>
    <col min="8" max="8" width="14.28515625" style="3" customWidth="1"/>
    <col min="9" max="9" width="57.140625" style="5" customWidth="1"/>
    <col min="10" max="10" width="4.28515625" style="4" customWidth="1"/>
    <col min="11" max="11" width="13.7109375" style="7" customWidth="1"/>
    <col min="12" max="12" width="6.85546875" style="8" customWidth="1"/>
    <col min="13" max="13" width="13.42578125" style="7" customWidth="1"/>
    <col min="14" max="14" width="12.42578125" style="8" customWidth="1"/>
    <col min="15" max="15" width="15.7109375" style="9" customWidth="1"/>
    <col min="16" max="16" width="11.42578125" style="10" bestFit="1" customWidth="1"/>
    <col min="17" max="17" width="14.28515625" style="8" customWidth="1"/>
    <col min="18" max="18" width="11.42578125" style="8" customWidth="1"/>
    <col min="19" max="19" width="14.28515625" style="8" customWidth="1"/>
    <col min="20" max="20" width="9.42578125" customWidth="1"/>
  </cols>
  <sheetData>
    <row r="1" spans="1:19" ht="21.6" customHeight="1">
      <c r="F1" s="11"/>
      <c r="G1" s="12"/>
      <c r="H1" s="12"/>
      <c r="I1" s="12" t="s">
        <v>655</v>
      </c>
      <c r="J1" s="12"/>
      <c r="K1" s="13"/>
      <c r="L1" s="14"/>
      <c r="M1" s="13"/>
      <c r="N1" s="14"/>
      <c r="O1" s="15"/>
      <c r="P1" s="16"/>
      <c r="Q1" s="14"/>
      <c r="R1" s="14"/>
      <c r="S1" s="14"/>
    </row>
    <row r="2" spans="1:19" ht="21.6" customHeight="1">
      <c r="F2" s="11"/>
      <c r="G2" s="12"/>
      <c r="H2" s="12"/>
      <c r="I2" s="12"/>
      <c r="J2" s="12"/>
      <c r="K2" s="13"/>
      <c r="L2" s="14"/>
      <c r="M2" s="13"/>
      <c r="N2" s="14"/>
      <c r="O2" s="15"/>
      <c r="P2" s="16"/>
      <c r="Q2" s="14"/>
      <c r="R2" s="14"/>
      <c r="S2" s="14"/>
    </row>
    <row r="3" spans="1:19" s="27" customFormat="1" ht="13.5" thickBot="1">
      <c r="F3" s="28" t="s">
        <v>105</v>
      </c>
      <c r="G3" s="28" t="s">
        <v>33</v>
      </c>
      <c r="H3" s="28" t="s">
        <v>31</v>
      </c>
      <c r="I3" s="108" t="s">
        <v>63</v>
      </c>
      <c r="J3" s="28" t="s">
        <v>12</v>
      </c>
      <c r="K3" s="28" t="s">
        <v>509</v>
      </c>
      <c r="L3" s="28" t="s">
        <v>98</v>
      </c>
      <c r="M3" s="28" t="s">
        <v>311</v>
      </c>
      <c r="N3" s="28" t="s">
        <v>279</v>
      </c>
      <c r="O3" s="28" t="s">
        <v>45</v>
      </c>
      <c r="P3" s="28" t="s">
        <v>322</v>
      </c>
      <c r="Q3" s="28" t="s">
        <v>117</v>
      </c>
      <c r="R3" s="28" t="s">
        <v>418</v>
      </c>
      <c r="S3" s="28" t="s">
        <v>65</v>
      </c>
    </row>
    <row r="4" spans="1:19" ht="11.25" customHeight="1">
      <c r="F4" s="2"/>
      <c r="G4" s="6"/>
      <c r="H4" s="29"/>
      <c r="I4" s="30"/>
      <c r="J4" s="6"/>
      <c r="K4" s="2"/>
      <c r="L4" s="2"/>
      <c r="M4" s="2"/>
      <c r="N4" s="2"/>
      <c r="O4" s="2"/>
      <c r="P4" s="2"/>
      <c r="Q4" s="2"/>
      <c r="R4" s="2"/>
      <c r="S4" s="2"/>
    </row>
    <row r="5" spans="1:19" s="31" customFormat="1" ht="18.75" customHeight="1">
      <c r="F5" s="32"/>
      <c r="G5" s="33"/>
      <c r="H5" s="34"/>
      <c r="I5" s="34" t="s">
        <v>656</v>
      </c>
      <c r="J5" s="33"/>
      <c r="K5" s="35"/>
      <c r="L5" s="36"/>
      <c r="M5" s="35"/>
      <c r="N5" s="36"/>
      <c r="O5" s="37">
        <f>SUBTOTAL(9,O6:O937)</f>
        <v>0</v>
      </c>
      <c r="P5" s="38"/>
      <c r="Q5" s="39">
        <f>SUBTOTAL(9,Q6:Q937)</f>
        <v>176.19793259514412</v>
      </c>
      <c r="R5" s="36"/>
      <c r="S5" s="39">
        <f>SUBTOTAL(9,S6:S937)</f>
        <v>228.10321632500006</v>
      </c>
    </row>
    <row r="6" spans="1:19" s="40" customFormat="1" ht="16.5" customHeight="1" outlineLevel="1">
      <c r="F6" s="41"/>
      <c r="G6" s="6"/>
      <c r="H6" s="42"/>
      <c r="I6" s="42" t="s">
        <v>400</v>
      </c>
      <c r="J6" s="6"/>
      <c r="K6" s="43"/>
      <c r="L6" s="44"/>
      <c r="M6" s="43"/>
      <c r="N6" s="44"/>
      <c r="O6" s="45">
        <f>SUBTOTAL(9,O7:O27)</f>
        <v>0</v>
      </c>
      <c r="P6" s="46"/>
      <c r="Q6" s="47">
        <f>SUBTOTAL(9,Q7:Q27)</f>
        <v>0</v>
      </c>
      <c r="R6" s="44"/>
      <c r="S6" s="47">
        <f>SUBTOTAL(9,S7:S27)</f>
        <v>0</v>
      </c>
    </row>
    <row r="7" spans="1:19" s="48" customFormat="1" ht="12" outlineLevel="2">
      <c r="A7" s="48" t="s">
        <v>473</v>
      </c>
      <c r="B7" s="48" t="s">
        <v>449</v>
      </c>
      <c r="C7" s="48" t="s">
        <v>465</v>
      </c>
      <c r="D7" s="48" t="s">
        <v>466</v>
      </c>
      <c r="E7" s="48" t="s">
        <v>467</v>
      </c>
      <c r="F7" s="20">
        <v>1</v>
      </c>
      <c r="G7" s="21" t="s">
        <v>15</v>
      </c>
      <c r="H7" s="49" t="s">
        <v>135</v>
      </c>
      <c r="I7" s="50" t="s">
        <v>570</v>
      </c>
      <c r="J7" s="21" t="s">
        <v>19</v>
      </c>
      <c r="K7" s="51">
        <v>4.4619999999999997</v>
      </c>
      <c r="L7" s="24">
        <v>0</v>
      </c>
      <c r="M7" s="51">
        <f>K7*(1+L7/100)</f>
        <v>4.4619999999999997</v>
      </c>
      <c r="N7" s="24">
        <v>0</v>
      </c>
      <c r="O7" s="25">
        <f>M7*N7</f>
        <v>0</v>
      </c>
      <c r="P7" s="52"/>
      <c r="Q7" s="53">
        <f>M7*P7</f>
        <v>0</v>
      </c>
      <c r="R7" s="52"/>
      <c r="S7" s="53">
        <f>M7*R7</f>
        <v>0</v>
      </c>
    </row>
    <row r="8" spans="1:19" s="48" customFormat="1" ht="12" outlineLevel="2" collapsed="1">
      <c r="F8" s="20">
        <v>2</v>
      </c>
      <c r="G8" s="21" t="s">
        <v>15</v>
      </c>
      <c r="H8" s="49" t="s">
        <v>136</v>
      </c>
      <c r="I8" s="50" t="s">
        <v>580</v>
      </c>
      <c r="J8" s="21" t="s">
        <v>19</v>
      </c>
      <c r="K8" s="51">
        <v>52.791375000000002</v>
      </c>
      <c r="L8" s="24">
        <v>0</v>
      </c>
      <c r="M8" s="51">
        <f>K8*(1+L8/100)</f>
        <v>52.791375000000002</v>
      </c>
      <c r="N8" s="24">
        <v>0</v>
      </c>
      <c r="O8" s="25">
        <f>M8*N8</f>
        <v>0</v>
      </c>
      <c r="P8" s="52"/>
      <c r="Q8" s="53">
        <f>M8*P8</f>
        <v>0</v>
      </c>
      <c r="R8" s="52"/>
      <c r="S8" s="53">
        <f>M8*R8</f>
        <v>0</v>
      </c>
    </row>
    <row r="9" spans="1:19" s="54" customFormat="1" ht="11.25" hidden="1" outlineLevel="3">
      <c r="F9" s="55"/>
      <c r="G9" s="56"/>
      <c r="H9" s="56"/>
      <c r="I9" s="57" t="s">
        <v>36</v>
      </c>
      <c r="J9" s="56"/>
      <c r="K9" s="58">
        <v>0</v>
      </c>
      <c r="L9" s="59"/>
      <c r="M9" s="60"/>
      <c r="N9" s="59"/>
      <c r="O9" s="61"/>
      <c r="P9" s="62"/>
      <c r="Q9" s="59"/>
      <c r="R9" s="59"/>
      <c r="S9" s="59"/>
    </row>
    <row r="10" spans="1:19" s="54" customFormat="1" ht="11.25" hidden="1" outlineLevel="3">
      <c r="F10" s="55"/>
      <c r="G10" s="56"/>
      <c r="H10" s="56"/>
      <c r="I10" s="57" t="s">
        <v>403</v>
      </c>
      <c r="J10" s="56"/>
      <c r="K10" s="58">
        <v>52.791375000000002</v>
      </c>
      <c r="L10" s="59"/>
      <c r="M10" s="60"/>
      <c r="N10" s="59"/>
      <c r="O10" s="61"/>
      <c r="P10" s="62"/>
      <c r="Q10" s="59"/>
      <c r="R10" s="59"/>
      <c r="S10" s="59"/>
    </row>
    <row r="11" spans="1:19" s="54" customFormat="1" ht="11.25" hidden="1" outlineLevel="3">
      <c r="F11" s="55"/>
      <c r="G11" s="56"/>
      <c r="H11" s="56"/>
      <c r="I11" s="57"/>
      <c r="J11" s="56"/>
      <c r="K11" s="58">
        <v>0</v>
      </c>
      <c r="L11" s="59"/>
      <c r="M11" s="60"/>
      <c r="N11" s="59"/>
      <c r="O11" s="61"/>
      <c r="P11" s="62"/>
      <c r="Q11" s="59"/>
      <c r="R11" s="59"/>
      <c r="S11" s="59"/>
    </row>
    <row r="12" spans="1:19" s="54" customFormat="1" ht="11.25" hidden="1" outlineLevel="3">
      <c r="F12" s="55"/>
      <c r="G12" s="56"/>
      <c r="H12" s="56"/>
      <c r="I12" s="57"/>
      <c r="J12" s="56"/>
      <c r="K12" s="58">
        <v>0</v>
      </c>
      <c r="L12" s="59"/>
      <c r="M12" s="60"/>
      <c r="N12" s="59"/>
      <c r="O12" s="61"/>
      <c r="P12" s="62"/>
      <c r="Q12" s="59"/>
      <c r="R12" s="59"/>
      <c r="S12" s="59"/>
    </row>
    <row r="13" spans="1:19" s="48" customFormat="1" ht="24" outlineLevel="2">
      <c r="F13" s="20">
        <v>3</v>
      </c>
      <c r="G13" s="21" t="s">
        <v>15</v>
      </c>
      <c r="H13" s="49" t="s">
        <v>137</v>
      </c>
      <c r="I13" s="50" t="s">
        <v>639</v>
      </c>
      <c r="J13" s="21" t="s">
        <v>19</v>
      </c>
      <c r="K13" s="51">
        <v>4.4619999999999997</v>
      </c>
      <c r="L13" s="24">
        <v>0</v>
      </c>
      <c r="M13" s="51">
        <f>K13*(1+L13/100)</f>
        <v>4.4619999999999997</v>
      </c>
      <c r="N13" s="24">
        <v>0</v>
      </c>
      <c r="O13" s="25">
        <f>M13*N13</f>
        <v>0</v>
      </c>
      <c r="P13" s="52"/>
      <c r="Q13" s="53">
        <f>M13*P13</f>
        <v>0</v>
      </c>
      <c r="R13" s="52"/>
      <c r="S13" s="53">
        <f>M13*R13</f>
        <v>0</v>
      </c>
    </row>
    <row r="14" spans="1:19" s="48" customFormat="1" ht="24" outlineLevel="2" collapsed="1">
      <c r="F14" s="20">
        <v>4</v>
      </c>
      <c r="G14" s="21" t="s">
        <v>15</v>
      </c>
      <c r="H14" s="49" t="s">
        <v>138</v>
      </c>
      <c r="I14" s="50" t="s">
        <v>629</v>
      </c>
      <c r="J14" s="21" t="s">
        <v>19</v>
      </c>
      <c r="K14" s="51">
        <v>57.253</v>
      </c>
      <c r="L14" s="24">
        <v>0</v>
      </c>
      <c r="M14" s="51">
        <f>K14*(1+L14/100)</f>
        <v>57.253</v>
      </c>
      <c r="N14" s="24">
        <v>0</v>
      </c>
      <c r="O14" s="25">
        <f>M14*N14</f>
        <v>0</v>
      </c>
      <c r="P14" s="52"/>
      <c r="Q14" s="53">
        <f>M14*P14</f>
        <v>0</v>
      </c>
      <c r="R14" s="52"/>
      <c r="S14" s="53">
        <f>M14*R14</f>
        <v>0</v>
      </c>
    </row>
    <row r="15" spans="1:19" s="54" customFormat="1" ht="11.25" hidden="1" outlineLevel="3">
      <c r="F15" s="55"/>
      <c r="G15" s="56"/>
      <c r="H15" s="56"/>
      <c r="I15" s="57" t="s">
        <v>320</v>
      </c>
      <c r="J15" s="56"/>
      <c r="K15" s="58">
        <v>57.253</v>
      </c>
      <c r="L15" s="59"/>
      <c r="M15" s="60"/>
      <c r="N15" s="59"/>
      <c r="O15" s="61"/>
      <c r="P15" s="62"/>
      <c r="Q15" s="59"/>
      <c r="R15" s="59"/>
      <c r="S15" s="59"/>
    </row>
    <row r="16" spans="1:19" s="54" customFormat="1" ht="11.25" hidden="1" outlineLevel="3">
      <c r="F16" s="55"/>
      <c r="G16" s="56"/>
      <c r="H16" s="56"/>
      <c r="I16" s="57"/>
      <c r="J16" s="56"/>
      <c r="K16" s="58">
        <v>0</v>
      </c>
      <c r="L16" s="59"/>
      <c r="M16" s="60"/>
      <c r="N16" s="59"/>
      <c r="O16" s="61"/>
      <c r="P16" s="62"/>
      <c r="Q16" s="59"/>
      <c r="R16" s="59"/>
      <c r="S16" s="59"/>
    </row>
    <row r="17" spans="6:19" s="48" customFormat="1" ht="24" outlineLevel="2">
      <c r="F17" s="20">
        <v>5</v>
      </c>
      <c r="G17" s="21" t="s">
        <v>15</v>
      </c>
      <c r="H17" s="49" t="s">
        <v>139</v>
      </c>
      <c r="I17" s="50" t="s">
        <v>610</v>
      </c>
      <c r="J17" s="21" t="s">
        <v>19</v>
      </c>
      <c r="K17" s="51">
        <v>57.253</v>
      </c>
      <c r="L17" s="24">
        <v>0</v>
      </c>
      <c r="M17" s="51">
        <f>K17*(1+L17/100)</f>
        <v>57.253</v>
      </c>
      <c r="N17" s="24">
        <v>0</v>
      </c>
      <c r="O17" s="25">
        <f>M17*N17</f>
        <v>0</v>
      </c>
      <c r="P17" s="52"/>
      <c r="Q17" s="53">
        <f>M17*P17</f>
        <v>0</v>
      </c>
      <c r="R17" s="52"/>
      <c r="S17" s="53">
        <f>M17*R17</f>
        <v>0</v>
      </c>
    </row>
    <row r="18" spans="6:19" s="48" customFormat="1" ht="12" outlineLevel="2">
      <c r="F18" s="20">
        <v>6</v>
      </c>
      <c r="G18" s="21" t="s">
        <v>15</v>
      </c>
      <c r="H18" s="49" t="s">
        <v>140</v>
      </c>
      <c r="I18" s="50" t="s">
        <v>546</v>
      </c>
      <c r="J18" s="21" t="s">
        <v>19</v>
      </c>
      <c r="K18" s="51">
        <v>57.253</v>
      </c>
      <c r="L18" s="24">
        <v>0</v>
      </c>
      <c r="M18" s="51">
        <f>K18*(1+L18/100)</f>
        <v>57.253</v>
      </c>
      <c r="N18" s="24">
        <v>0</v>
      </c>
      <c r="O18" s="25">
        <f>M18*N18</f>
        <v>0</v>
      </c>
      <c r="P18" s="52"/>
      <c r="Q18" s="53">
        <f>M18*P18</f>
        <v>0</v>
      </c>
      <c r="R18" s="52"/>
      <c r="S18" s="53">
        <f>M18*R18</f>
        <v>0</v>
      </c>
    </row>
    <row r="19" spans="6:19" s="48" customFormat="1" ht="12" outlineLevel="2" collapsed="1">
      <c r="F19" s="20">
        <v>7</v>
      </c>
      <c r="G19" s="21" t="s">
        <v>15</v>
      </c>
      <c r="H19" s="49" t="s">
        <v>141</v>
      </c>
      <c r="I19" s="50" t="s">
        <v>590</v>
      </c>
      <c r="J19" s="21" t="s">
        <v>9</v>
      </c>
      <c r="K19" s="51">
        <v>90.585599999999999</v>
      </c>
      <c r="L19" s="24">
        <v>0</v>
      </c>
      <c r="M19" s="51">
        <f>K19*(1+L19/100)</f>
        <v>90.585599999999999</v>
      </c>
      <c r="N19" s="24">
        <v>0</v>
      </c>
      <c r="O19" s="25">
        <f>M19*N19</f>
        <v>0</v>
      </c>
      <c r="P19" s="52"/>
      <c r="Q19" s="53">
        <f>M19*P19</f>
        <v>0</v>
      </c>
      <c r="R19" s="52"/>
      <c r="S19" s="53">
        <f>M19*R19</f>
        <v>0</v>
      </c>
    </row>
    <row r="20" spans="6:19" s="54" customFormat="1" ht="11.25" hidden="1" outlineLevel="3">
      <c r="F20" s="55"/>
      <c r="G20" s="56"/>
      <c r="H20" s="56"/>
      <c r="I20" s="57" t="s">
        <v>303</v>
      </c>
      <c r="J20" s="56"/>
      <c r="K20" s="58">
        <v>90.585599999999999</v>
      </c>
      <c r="L20" s="59"/>
      <c r="M20" s="60"/>
      <c r="N20" s="59"/>
      <c r="O20" s="61"/>
      <c r="P20" s="62"/>
      <c r="Q20" s="59"/>
      <c r="R20" s="59"/>
      <c r="S20" s="59"/>
    </row>
    <row r="21" spans="6:19" s="54" customFormat="1" ht="11.25" hidden="1" outlineLevel="3">
      <c r="F21" s="55"/>
      <c r="G21" s="56"/>
      <c r="H21" s="56"/>
      <c r="I21" s="57"/>
      <c r="J21" s="56"/>
      <c r="K21" s="58">
        <v>0</v>
      </c>
      <c r="L21" s="59"/>
      <c r="M21" s="60"/>
      <c r="N21" s="59"/>
      <c r="O21" s="61"/>
      <c r="P21" s="62"/>
      <c r="Q21" s="59"/>
      <c r="R21" s="59"/>
      <c r="S21" s="59"/>
    </row>
    <row r="22" spans="6:19" s="48" customFormat="1" ht="12" outlineLevel="2" collapsed="1">
      <c r="F22" s="20">
        <v>8</v>
      </c>
      <c r="G22" s="21" t="s">
        <v>15</v>
      </c>
      <c r="H22" s="49" t="s">
        <v>142</v>
      </c>
      <c r="I22" s="50" t="s">
        <v>555</v>
      </c>
      <c r="J22" s="21" t="s">
        <v>18</v>
      </c>
      <c r="K22" s="51">
        <v>45.08</v>
      </c>
      <c r="L22" s="24">
        <v>0</v>
      </c>
      <c r="M22" s="51">
        <f>K22*(1+L22/100)</f>
        <v>45.08</v>
      </c>
      <c r="N22" s="24">
        <v>0</v>
      </c>
      <c r="O22" s="25">
        <f>M22*N22</f>
        <v>0</v>
      </c>
      <c r="P22" s="52"/>
      <c r="Q22" s="53">
        <f>M22*P22</f>
        <v>0</v>
      </c>
      <c r="R22" s="52"/>
      <c r="S22" s="53">
        <f>M22*R22</f>
        <v>0</v>
      </c>
    </row>
    <row r="23" spans="6:19" s="54" customFormat="1" ht="11.25" hidden="1" outlineLevel="3">
      <c r="F23" s="55"/>
      <c r="G23" s="56"/>
      <c r="H23" s="56"/>
      <c r="I23" s="57" t="s">
        <v>38</v>
      </c>
      <c r="J23" s="56"/>
      <c r="K23" s="58">
        <v>0</v>
      </c>
      <c r="L23" s="59"/>
      <c r="M23" s="60"/>
      <c r="N23" s="59"/>
      <c r="O23" s="61"/>
      <c r="P23" s="62"/>
      <c r="Q23" s="59"/>
      <c r="R23" s="59"/>
      <c r="S23" s="59"/>
    </row>
    <row r="24" spans="6:19" s="54" customFormat="1" ht="11.25" hidden="1" outlineLevel="3">
      <c r="F24" s="55"/>
      <c r="G24" s="56"/>
      <c r="H24" s="56"/>
      <c r="I24" s="57" t="s">
        <v>102</v>
      </c>
      <c r="J24" s="56"/>
      <c r="K24" s="58">
        <v>0</v>
      </c>
      <c r="L24" s="59"/>
      <c r="M24" s="60"/>
      <c r="N24" s="59"/>
      <c r="O24" s="61"/>
      <c r="P24" s="62"/>
      <c r="Q24" s="59"/>
      <c r="R24" s="59"/>
      <c r="S24" s="59"/>
    </row>
    <row r="25" spans="6:19" s="54" customFormat="1" ht="11.25" hidden="1" outlineLevel="3">
      <c r="F25" s="55"/>
      <c r="G25" s="56"/>
      <c r="H25" s="56"/>
      <c r="I25" s="57" t="s">
        <v>59</v>
      </c>
      <c r="J25" s="56"/>
      <c r="K25" s="58">
        <v>45.08</v>
      </c>
      <c r="L25" s="59"/>
      <c r="M25" s="60"/>
      <c r="N25" s="59"/>
      <c r="O25" s="61"/>
      <c r="P25" s="62"/>
      <c r="Q25" s="59"/>
      <c r="R25" s="59"/>
      <c r="S25" s="59"/>
    </row>
    <row r="26" spans="6:19" s="54" customFormat="1" ht="11.25" hidden="1" outlineLevel="3">
      <c r="F26" s="55"/>
      <c r="G26" s="56"/>
      <c r="H26" s="56"/>
      <c r="I26" s="57"/>
      <c r="J26" s="56"/>
      <c r="K26" s="58">
        <v>0</v>
      </c>
      <c r="L26" s="59"/>
      <c r="M26" s="60"/>
      <c r="N26" s="59"/>
      <c r="O26" s="61"/>
      <c r="P26" s="62"/>
      <c r="Q26" s="59"/>
      <c r="R26" s="59"/>
      <c r="S26" s="59"/>
    </row>
    <row r="27" spans="6:19" s="90" customFormat="1" ht="12.75" customHeight="1" outlineLevel="2">
      <c r="F27" s="91"/>
      <c r="G27" s="92"/>
      <c r="H27" s="92"/>
      <c r="I27" s="93"/>
      <c r="J27" s="92"/>
      <c r="K27" s="94"/>
      <c r="L27" s="95"/>
      <c r="M27" s="94"/>
      <c r="N27" s="95"/>
      <c r="O27" s="96"/>
      <c r="P27" s="97"/>
      <c r="Q27" s="95"/>
      <c r="R27" s="95"/>
      <c r="S27" s="95"/>
    </row>
    <row r="28" spans="6:19" s="40" customFormat="1" ht="16.5" customHeight="1" outlineLevel="1">
      <c r="F28" s="41"/>
      <c r="G28" s="6"/>
      <c r="H28" s="42"/>
      <c r="I28" s="42" t="s">
        <v>316</v>
      </c>
      <c r="J28" s="6"/>
      <c r="K28" s="43"/>
      <c r="L28" s="44"/>
      <c r="M28" s="43"/>
      <c r="N28" s="44"/>
      <c r="O28" s="45">
        <f>SUBTOTAL(9,O29:O33)</f>
        <v>0</v>
      </c>
      <c r="P28" s="46"/>
      <c r="Q28" s="47">
        <f>SUBTOTAL(9,Q29:Q33)</f>
        <v>8.6139637499999981</v>
      </c>
      <c r="R28" s="44"/>
      <c r="S28" s="47">
        <f>SUBTOTAL(9,S29:S33)</f>
        <v>0</v>
      </c>
    </row>
    <row r="29" spans="6:19" s="48" customFormat="1" ht="12" outlineLevel="2" collapsed="1">
      <c r="F29" s="20">
        <v>1</v>
      </c>
      <c r="G29" s="21" t="s">
        <v>15</v>
      </c>
      <c r="H29" s="49" t="s">
        <v>148</v>
      </c>
      <c r="I29" s="50" t="s">
        <v>551</v>
      </c>
      <c r="J29" s="21" t="s">
        <v>19</v>
      </c>
      <c r="K29" s="51">
        <v>4.4624999999999995</v>
      </c>
      <c r="L29" s="24">
        <v>0</v>
      </c>
      <c r="M29" s="51">
        <f>K29*(1+L29/100)</f>
        <v>4.4624999999999995</v>
      </c>
      <c r="N29" s="24">
        <v>0</v>
      </c>
      <c r="O29" s="25">
        <f>M29*N29</f>
        <v>0</v>
      </c>
      <c r="P29" s="52">
        <v>1.9302999999999999</v>
      </c>
      <c r="Q29" s="53">
        <f>M29*P29</f>
        <v>8.6139637499999981</v>
      </c>
      <c r="R29" s="52"/>
      <c r="S29" s="53">
        <f>M29*R29</f>
        <v>0</v>
      </c>
    </row>
    <row r="30" spans="6:19" s="54" customFormat="1" ht="11.25" hidden="1" outlineLevel="3">
      <c r="F30" s="55"/>
      <c r="G30" s="56"/>
      <c r="H30" s="56"/>
      <c r="I30" s="57" t="s">
        <v>38</v>
      </c>
      <c r="J30" s="56"/>
      <c r="K30" s="58">
        <v>0</v>
      </c>
      <c r="L30" s="59"/>
      <c r="M30" s="60"/>
      <c r="N30" s="59"/>
      <c r="O30" s="61"/>
      <c r="P30" s="62"/>
      <c r="Q30" s="59"/>
      <c r="R30" s="59"/>
      <c r="S30" s="59"/>
    </row>
    <row r="31" spans="6:19" s="54" customFormat="1" ht="11.25" hidden="1" outlineLevel="3">
      <c r="F31" s="55"/>
      <c r="G31" s="56"/>
      <c r="H31" s="56"/>
      <c r="I31" s="57" t="s">
        <v>393</v>
      </c>
      <c r="J31" s="56"/>
      <c r="K31" s="58">
        <v>4.4624999999999995</v>
      </c>
      <c r="L31" s="59"/>
      <c r="M31" s="60"/>
      <c r="N31" s="59"/>
      <c r="O31" s="61"/>
      <c r="P31" s="62"/>
      <c r="Q31" s="59"/>
      <c r="R31" s="59"/>
      <c r="S31" s="59"/>
    </row>
    <row r="32" spans="6:19" s="54" customFormat="1" ht="11.25" hidden="1" outlineLevel="3">
      <c r="F32" s="55"/>
      <c r="G32" s="56"/>
      <c r="H32" s="56"/>
      <c r="I32" s="57"/>
      <c r="J32" s="56"/>
      <c r="K32" s="58">
        <v>0</v>
      </c>
      <c r="L32" s="59"/>
      <c r="M32" s="60"/>
      <c r="N32" s="59"/>
      <c r="O32" s="61"/>
      <c r="P32" s="62"/>
      <c r="Q32" s="59"/>
      <c r="R32" s="59"/>
      <c r="S32" s="59"/>
    </row>
    <row r="33" spans="6:19" s="90" customFormat="1" ht="12.75" customHeight="1" outlineLevel="2">
      <c r="F33" s="91"/>
      <c r="G33" s="92"/>
      <c r="H33" s="92"/>
      <c r="I33" s="93"/>
      <c r="J33" s="92"/>
      <c r="K33" s="94"/>
      <c r="L33" s="95"/>
      <c r="M33" s="94"/>
      <c r="N33" s="95"/>
      <c r="O33" s="96"/>
      <c r="P33" s="97"/>
      <c r="Q33" s="95"/>
      <c r="R33" s="95"/>
      <c r="S33" s="95"/>
    </row>
    <row r="34" spans="6:19" s="40" customFormat="1" ht="16.5" customHeight="1" outlineLevel="1">
      <c r="F34" s="41"/>
      <c r="G34" s="6"/>
      <c r="H34" s="42"/>
      <c r="I34" s="42" t="s">
        <v>558</v>
      </c>
      <c r="J34" s="6"/>
      <c r="K34" s="43"/>
      <c r="L34" s="44"/>
      <c r="M34" s="43"/>
      <c r="N34" s="44"/>
      <c r="O34" s="45">
        <f>SUBTOTAL(9,O35:O41)</f>
        <v>0</v>
      </c>
      <c r="P34" s="46"/>
      <c r="Q34" s="47">
        <f>SUBTOTAL(9,Q35:Q41)</f>
        <v>15.257371079999997</v>
      </c>
      <c r="R34" s="44"/>
      <c r="S34" s="47">
        <f>SUBTOTAL(9,S35:S41)</f>
        <v>0</v>
      </c>
    </row>
    <row r="35" spans="6:19" s="48" customFormat="1" ht="24" outlineLevel="2" collapsed="1">
      <c r="F35" s="20">
        <v>1</v>
      </c>
      <c r="G35" s="21" t="s">
        <v>15</v>
      </c>
      <c r="H35" s="49" t="s">
        <v>177</v>
      </c>
      <c r="I35" s="50" t="s">
        <v>643</v>
      </c>
      <c r="J35" s="21" t="s">
        <v>19</v>
      </c>
      <c r="K35" s="51">
        <v>6.7619999999999996</v>
      </c>
      <c r="L35" s="24">
        <v>0</v>
      </c>
      <c r="M35" s="51">
        <f>K35*(1+L35/100)</f>
        <v>6.7619999999999996</v>
      </c>
      <c r="N35" s="24">
        <v>0</v>
      </c>
      <c r="O35" s="25">
        <f>M35*N35</f>
        <v>0</v>
      </c>
      <c r="P35" s="52">
        <v>2.2563399999999998</v>
      </c>
      <c r="Q35" s="53">
        <f>M35*P35</f>
        <v>15.257371079999997</v>
      </c>
      <c r="R35" s="52"/>
      <c r="S35" s="53">
        <f>M35*R35</f>
        <v>0</v>
      </c>
    </row>
    <row r="36" spans="6:19" s="54" customFormat="1" ht="11.25" hidden="1" outlineLevel="3">
      <c r="F36" s="55"/>
      <c r="G36" s="56"/>
      <c r="H36" s="56"/>
      <c r="I36" s="57" t="s">
        <v>38</v>
      </c>
      <c r="J36" s="56"/>
      <c r="K36" s="58">
        <v>0</v>
      </c>
      <c r="L36" s="59"/>
      <c r="M36" s="60"/>
      <c r="N36" s="59"/>
      <c r="O36" s="61"/>
      <c r="P36" s="62"/>
      <c r="Q36" s="59"/>
      <c r="R36" s="59"/>
      <c r="S36" s="59"/>
    </row>
    <row r="37" spans="6:19" s="54" customFormat="1" ht="11.25" hidden="1" outlineLevel="3">
      <c r="F37" s="55"/>
      <c r="G37" s="56"/>
      <c r="H37" s="56"/>
      <c r="I37" s="57" t="s">
        <v>53</v>
      </c>
      <c r="J37" s="56"/>
      <c r="K37" s="58">
        <v>0</v>
      </c>
      <c r="L37" s="59"/>
      <c r="M37" s="60"/>
      <c r="N37" s="59"/>
      <c r="O37" s="61"/>
      <c r="P37" s="62"/>
      <c r="Q37" s="59"/>
      <c r="R37" s="59"/>
      <c r="S37" s="59"/>
    </row>
    <row r="38" spans="6:19" s="54" customFormat="1" ht="11.25" hidden="1" outlineLevel="3">
      <c r="F38" s="55"/>
      <c r="G38" s="56"/>
      <c r="H38" s="56"/>
      <c r="I38" s="57" t="s">
        <v>272</v>
      </c>
      <c r="J38" s="56"/>
      <c r="K38" s="58">
        <v>6.7619999999999996</v>
      </c>
      <c r="L38" s="59"/>
      <c r="M38" s="60"/>
      <c r="N38" s="59"/>
      <c r="O38" s="61"/>
      <c r="P38" s="62"/>
      <c r="Q38" s="59"/>
      <c r="R38" s="59"/>
      <c r="S38" s="59"/>
    </row>
    <row r="39" spans="6:19" s="54" customFormat="1" ht="11.25" hidden="1" outlineLevel="3">
      <c r="F39" s="55"/>
      <c r="G39" s="56"/>
      <c r="H39" s="56"/>
      <c r="I39" s="57"/>
      <c r="J39" s="56"/>
      <c r="K39" s="58">
        <v>0</v>
      </c>
      <c r="L39" s="59"/>
      <c r="M39" s="60"/>
      <c r="N39" s="59"/>
      <c r="O39" s="61"/>
      <c r="P39" s="62"/>
      <c r="Q39" s="59"/>
      <c r="R39" s="59"/>
      <c r="S39" s="59"/>
    </row>
    <row r="40" spans="6:19" s="48" customFormat="1" ht="12" outlineLevel="2">
      <c r="F40" s="20">
        <v>2</v>
      </c>
      <c r="G40" s="21" t="s">
        <v>15</v>
      </c>
      <c r="H40" s="49" t="s">
        <v>178</v>
      </c>
      <c r="I40" s="50" t="s">
        <v>583</v>
      </c>
      <c r="J40" s="21" t="s">
        <v>19</v>
      </c>
      <c r="K40" s="51">
        <v>6.7619999999999996</v>
      </c>
      <c r="L40" s="24">
        <v>0</v>
      </c>
      <c r="M40" s="51">
        <f>K40*(1+L40/100)</f>
        <v>6.7619999999999996</v>
      </c>
      <c r="N40" s="24">
        <v>0</v>
      </c>
      <c r="O40" s="25">
        <f>M40*N40</f>
        <v>0</v>
      </c>
      <c r="P40" s="52"/>
      <c r="Q40" s="53">
        <f>M40*P40</f>
        <v>0</v>
      </c>
      <c r="R40" s="52"/>
      <c r="S40" s="53">
        <f>M40*R40</f>
        <v>0</v>
      </c>
    </row>
    <row r="41" spans="6:19" s="90" customFormat="1" ht="12.75" customHeight="1" outlineLevel="2">
      <c r="F41" s="91"/>
      <c r="G41" s="92"/>
      <c r="H41" s="92"/>
      <c r="I41" s="93"/>
      <c r="J41" s="92"/>
      <c r="K41" s="94"/>
      <c r="L41" s="95"/>
      <c r="M41" s="94"/>
      <c r="N41" s="95"/>
      <c r="O41" s="96"/>
      <c r="P41" s="97"/>
      <c r="Q41" s="95"/>
      <c r="R41" s="95"/>
      <c r="S41" s="95"/>
    </row>
    <row r="42" spans="6:19" s="40" customFormat="1" ht="16.5" customHeight="1" outlineLevel="1">
      <c r="F42" s="41"/>
      <c r="G42" s="6"/>
      <c r="H42" s="42"/>
      <c r="I42" s="42" t="s">
        <v>469</v>
      </c>
      <c r="J42" s="6"/>
      <c r="K42" s="43"/>
      <c r="L42" s="44"/>
      <c r="M42" s="43"/>
      <c r="N42" s="44"/>
      <c r="O42" s="45">
        <f>SUBTOTAL(9,O43:O159)</f>
        <v>0</v>
      </c>
      <c r="P42" s="46"/>
      <c r="Q42" s="47">
        <f>SUBTOTAL(9,Q43:Q159)</f>
        <v>39.339689084250004</v>
      </c>
      <c r="R42" s="44"/>
      <c r="S42" s="47">
        <f>SUBTOTAL(9,S43:S159)</f>
        <v>0</v>
      </c>
    </row>
    <row r="43" spans="6:19" s="48" customFormat="1" ht="24" outlineLevel="2" collapsed="1">
      <c r="F43" s="20">
        <v>1</v>
      </c>
      <c r="G43" s="21" t="s">
        <v>15</v>
      </c>
      <c r="H43" s="49" t="s">
        <v>151</v>
      </c>
      <c r="I43" s="50" t="s">
        <v>622</v>
      </c>
      <c r="J43" s="21" t="s">
        <v>19</v>
      </c>
      <c r="K43" s="51">
        <v>1.044</v>
      </c>
      <c r="L43" s="24">
        <v>0</v>
      </c>
      <c r="M43" s="51">
        <f>K43*(1+L43/100)</f>
        <v>1.044</v>
      </c>
      <c r="N43" s="24">
        <v>0</v>
      </c>
      <c r="O43" s="25">
        <f>M43*N43</f>
        <v>0</v>
      </c>
      <c r="P43" s="52">
        <v>1.8774999999999999</v>
      </c>
      <c r="Q43" s="53">
        <f>M43*P43</f>
        <v>1.96011</v>
      </c>
      <c r="R43" s="52"/>
      <c r="S43" s="53">
        <f>M43*R43</f>
        <v>0</v>
      </c>
    </row>
    <row r="44" spans="6:19" s="54" customFormat="1" ht="11.25" hidden="1" outlineLevel="3">
      <c r="F44" s="55"/>
      <c r="G44" s="56"/>
      <c r="H44" s="56"/>
      <c r="I44" s="57" t="s">
        <v>480</v>
      </c>
      <c r="J44" s="56"/>
      <c r="K44" s="58">
        <v>0</v>
      </c>
      <c r="L44" s="59"/>
      <c r="M44" s="60"/>
      <c r="N44" s="59"/>
      <c r="O44" s="61"/>
      <c r="P44" s="62"/>
      <c r="Q44" s="59"/>
      <c r="R44" s="59"/>
      <c r="S44" s="59"/>
    </row>
    <row r="45" spans="6:19" s="54" customFormat="1" ht="11.25" hidden="1" outlineLevel="3">
      <c r="F45" s="55"/>
      <c r="G45" s="56"/>
      <c r="H45" s="56"/>
      <c r="I45" s="57" t="s">
        <v>347</v>
      </c>
      <c r="J45" s="56"/>
      <c r="K45" s="58">
        <v>1.044</v>
      </c>
      <c r="L45" s="59"/>
      <c r="M45" s="60"/>
      <c r="N45" s="59"/>
      <c r="O45" s="61"/>
      <c r="P45" s="62"/>
      <c r="Q45" s="59"/>
      <c r="R45" s="59"/>
      <c r="S45" s="59"/>
    </row>
    <row r="46" spans="6:19" s="54" customFormat="1" ht="11.25" hidden="1" outlineLevel="3">
      <c r="F46" s="55"/>
      <c r="G46" s="56"/>
      <c r="H46" s="56"/>
      <c r="I46" s="57"/>
      <c r="J46" s="56"/>
      <c r="K46" s="58">
        <v>0</v>
      </c>
      <c r="L46" s="59"/>
      <c r="M46" s="60"/>
      <c r="N46" s="59"/>
      <c r="O46" s="61"/>
      <c r="P46" s="62"/>
      <c r="Q46" s="59"/>
      <c r="R46" s="59"/>
      <c r="S46" s="59"/>
    </row>
    <row r="47" spans="6:19" s="48" customFormat="1" ht="24" outlineLevel="2" collapsed="1">
      <c r="F47" s="20">
        <v>2</v>
      </c>
      <c r="G47" s="21" t="s">
        <v>15</v>
      </c>
      <c r="H47" s="49" t="s">
        <v>152</v>
      </c>
      <c r="I47" s="50" t="s">
        <v>624</v>
      </c>
      <c r="J47" s="21" t="s">
        <v>19</v>
      </c>
      <c r="K47" s="51">
        <v>5.1957500000000003</v>
      </c>
      <c r="L47" s="24">
        <v>0</v>
      </c>
      <c r="M47" s="51">
        <f>K47*(1+L47/100)</f>
        <v>5.1957500000000003</v>
      </c>
      <c r="N47" s="24">
        <v>0</v>
      </c>
      <c r="O47" s="25">
        <f>M47*N47</f>
        <v>0</v>
      </c>
      <c r="P47" s="52">
        <v>1.8774999999999999</v>
      </c>
      <c r="Q47" s="53">
        <f>M47*P47</f>
        <v>9.7550206250000002</v>
      </c>
      <c r="R47" s="52"/>
      <c r="S47" s="53">
        <f>M47*R47</f>
        <v>0</v>
      </c>
    </row>
    <row r="48" spans="6:19" s="54" customFormat="1" ht="11.25" hidden="1" outlineLevel="3">
      <c r="F48" s="55"/>
      <c r="G48" s="56"/>
      <c r="H48" s="56"/>
      <c r="I48" s="57" t="s">
        <v>36</v>
      </c>
      <c r="J48" s="56"/>
      <c r="K48" s="58">
        <v>0</v>
      </c>
      <c r="L48" s="59"/>
      <c r="M48" s="60"/>
      <c r="N48" s="59"/>
      <c r="O48" s="61"/>
      <c r="P48" s="62"/>
      <c r="Q48" s="59"/>
      <c r="R48" s="59"/>
      <c r="S48" s="59"/>
    </row>
    <row r="49" spans="6:19" s="54" customFormat="1" ht="11.25" hidden="1" outlineLevel="3">
      <c r="F49" s="55"/>
      <c r="G49" s="56"/>
      <c r="H49" s="56"/>
      <c r="I49" s="57" t="s">
        <v>364</v>
      </c>
      <c r="J49" s="56"/>
      <c r="K49" s="58">
        <v>1.11375</v>
      </c>
      <c r="L49" s="59"/>
      <c r="M49" s="60"/>
      <c r="N49" s="59"/>
      <c r="O49" s="61"/>
      <c r="P49" s="62"/>
      <c r="Q49" s="59"/>
      <c r="R49" s="59"/>
      <c r="S49" s="59"/>
    </row>
    <row r="50" spans="6:19" s="54" customFormat="1" ht="11.25" hidden="1" outlineLevel="3">
      <c r="F50" s="55"/>
      <c r="G50" s="56"/>
      <c r="H50" s="56"/>
      <c r="I50" s="57" t="s">
        <v>37</v>
      </c>
      <c r="J50" s="56"/>
      <c r="K50" s="58">
        <v>0</v>
      </c>
      <c r="L50" s="59"/>
      <c r="M50" s="60"/>
      <c r="N50" s="59"/>
      <c r="O50" s="61"/>
      <c r="P50" s="62"/>
      <c r="Q50" s="59"/>
      <c r="R50" s="59"/>
      <c r="S50" s="59"/>
    </row>
    <row r="51" spans="6:19" s="54" customFormat="1" ht="11.25" hidden="1" outlineLevel="3">
      <c r="F51" s="55"/>
      <c r="G51" s="56"/>
      <c r="H51" s="56"/>
      <c r="I51" s="57" t="s">
        <v>461</v>
      </c>
      <c r="J51" s="56"/>
      <c r="K51" s="58">
        <v>2.5379999999999998</v>
      </c>
      <c r="L51" s="59"/>
      <c r="M51" s="60"/>
      <c r="N51" s="59"/>
      <c r="O51" s="61"/>
      <c r="P51" s="62"/>
      <c r="Q51" s="59"/>
      <c r="R51" s="59"/>
      <c r="S51" s="59"/>
    </row>
    <row r="52" spans="6:19" s="54" customFormat="1" ht="11.25" hidden="1" outlineLevel="3">
      <c r="F52" s="55"/>
      <c r="G52" s="56"/>
      <c r="H52" s="56"/>
      <c r="I52" s="57" t="s">
        <v>341</v>
      </c>
      <c r="J52" s="56"/>
      <c r="K52" s="58">
        <v>0</v>
      </c>
      <c r="L52" s="59"/>
      <c r="M52" s="60"/>
      <c r="N52" s="59"/>
      <c r="O52" s="61"/>
      <c r="P52" s="62"/>
      <c r="Q52" s="59"/>
      <c r="R52" s="59"/>
      <c r="S52" s="59"/>
    </row>
    <row r="53" spans="6:19" s="54" customFormat="1" ht="11.25" hidden="1" outlineLevel="3">
      <c r="F53" s="55"/>
      <c r="G53" s="56"/>
      <c r="H53" s="56"/>
      <c r="I53" s="57" t="s">
        <v>384</v>
      </c>
      <c r="J53" s="56"/>
      <c r="K53" s="58">
        <v>1.5440000000000003</v>
      </c>
      <c r="L53" s="59"/>
      <c r="M53" s="60"/>
      <c r="N53" s="59"/>
      <c r="O53" s="61"/>
      <c r="P53" s="62"/>
      <c r="Q53" s="59"/>
      <c r="R53" s="59"/>
      <c r="S53" s="59"/>
    </row>
    <row r="54" spans="6:19" s="54" customFormat="1" ht="11.25" hidden="1" outlineLevel="3">
      <c r="F54" s="55"/>
      <c r="G54" s="56"/>
      <c r="H54" s="56"/>
      <c r="I54" s="57"/>
      <c r="J54" s="56"/>
      <c r="K54" s="58">
        <v>0</v>
      </c>
      <c r="L54" s="59"/>
      <c r="M54" s="60"/>
      <c r="N54" s="59"/>
      <c r="O54" s="61"/>
      <c r="P54" s="62"/>
      <c r="Q54" s="59"/>
      <c r="R54" s="59"/>
      <c r="S54" s="59"/>
    </row>
    <row r="55" spans="6:19" s="48" customFormat="1" ht="24" outlineLevel="2" collapsed="1">
      <c r="F55" s="20">
        <v>3</v>
      </c>
      <c r="G55" s="21" t="s">
        <v>15</v>
      </c>
      <c r="H55" s="49" t="s">
        <v>153</v>
      </c>
      <c r="I55" s="50" t="s">
        <v>689</v>
      </c>
      <c r="J55" s="21" t="s">
        <v>18</v>
      </c>
      <c r="K55" s="51">
        <v>20.4815</v>
      </c>
      <c r="L55" s="24">
        <v>0</v>
      </c>
      <c r="M55" s="51">
        <f>K55*(1+L55/100)</f>
        <v>20.4815</v>
      </c>
      <c r="N55" s="24">
        <v>0</v>
      </c>
      <c r="O55" s="25">
        <f>M55*N55</f>
        <v>0</v>
      </c>
      <c r="P55" s="52">
        <v>0.27123000000000003</v>
      </c>
      <c r="Q55" s="53">
        <f>M55*P55</f>
        <v>5.5551972450000004</v>
      </c>
      <c r="R55" s="52"/>
      <c r="S55" s="53">
        <f>M55*R55</f>
        <v>0</v>
      </c>
    </row>
    <row r="56" spans="6:19" s="54" customFormat="1" ht="11.25" hidden="1" outlineLevel="3">
      <c r="F56" s="55"/>
      <c r="G56" s="56"/>
      <c r="H56" s="56"/>
      <c r="I56" s="57" t="s">
        <v>37</v>
      </c>
      <c r="J56" s="56"/>
      <c r="K56" s="58">
        <v>0</v>
      </c>
      <c r="L56" s="59"/>
      <c r="M56" s="60"/>
      <c r="N56" s="59"/>
      <c r="O56" s="61"/>
      <c r="P56" s="62"/>
      <c r="Q56" s="59"/>
      <c r="R56" s="59"/>
      <c r="S56" s="59"/>
    </row>
    <row r="57" spans="6:19" s="54" customFormat="1" ht="11.25" hidden="1" outlineLevel="3">
      <c r="F57" s="55"/>
      <c r="G57" s="56"/>
      <c r="H57" s="56"/>
      <c r="I57" s="57" t="s">
        <v>150</v>
      </c>
      <c r="J57" s="56"/>
      <c r="K57" s="58">
        <v>8.5560000000000009</v>
      </c>
      <c r="L57" s="59"/>
      <c r="M57" s="60"/>
      <c r="N57" s="59"/>
      <c r="O57" s="61"/>
      <c r="P57" s="62"/>
      <c r="Q57" s="59"/>
      <c r="R57" s="59"/>
      <c r="S57" s="59"/>
    </row>
    <row r="58" spans="6:19" s="54" customFormat="1" ht="11.25" hidden="1" outlineLevel="3">
      <c r="F58" s="55"/>
      <c r="G58" s="56"/>
      <c r="H58" s="56"/>
      <c r="I58" s="57" t="s">
        <v>412</v>
      </c>
      <c r="J58" s="56"/>
      <c r="K58" s="58">
        <v>8.4455000000000009</v>
      </c>
      <c r="L58" s="59"/>
      <c r="M58" s="60"/>
      <c r="N58" s="59"/>
      <c r="O58" s="61"/>
      <c r="P58" s="62"/>
      <c r="Q58" s="59"/>
      <c r="R58" s="59"/>
      <c r="S58" s="59"/>
    </row>
    <row r="59" spans="6:19" s="54" customFormat="1" ht="11.25" hidden="1" outlineLevel="3">
      <c r="F59" s="55"/>
      <c r="G59" s="56"/>
      <c r="H59" s="56"/>
      <c r="I59" s="57" t="s">
        <v>456</v>
      </c>
      <c r="J59" s="56"/>
      <c r="K59" s="58">
        <v>3.4799999999999991</v>
      </c>
      <c r="L59" s="59"/>
      <c r="M59" s="60"/>
      <c r="N59" s="59"/>
      <c r="O59" s="61"/>
      <c r="P59" s="62"/>
      <c r="Q59" s="59"/>
      <c r="R59" s="59"/>
      <c r="S59" s="59"/>
    </row>
    <row r="60" spans="6:19" s="54" customFormat="1" ht="11.25" hidden="1" outlineLevel="3">
      <c r="F60" s="55"/>
      <c r="G60" s="56"/>
      <c r="H60" s="56"/>
      <c r="I60" s="57"/>
      <c r="J60" s="56"/>
      <c r="K60" s="58">
        <v>0</v>
      </c>
      <c r="L60" s="59"/>
      <c r="M60" s="60"/>
      <c r="N60" s="59"/>
      <c r="O60" s="61"/>
      <c r="P60" s="62"/>
      <c r="Q60" s="59"/>
      <c r="R60" s="59"/>
      <c r="S60" s="59"/>
    </row>
    <row r="61" spans="6:19" s="48" customFormat="1" ht="12" outlineLevel="2" collapsed="1">
      <c r="F61" s="20">
        <v>4</v>
      </c>
      <c r="G61" s="21" t="s">
        <v>15</v>
      </c>
      <c r="H61" s="49" t="s">
        <v>154</v>
      </c>
      <c r="I61" s="50" t="s">
        <v>535</v>
      </c>
      <c r="J61" s="21" t="s">
        <v>19</v>
      </c>
      <c r="K61" s="51">
        <v>3.6427500000000004</v>
      </c>
      <c r="L61" s="24">
        <v>0</v>
      </c>
      <c r="M61" s="51">
        <f>K61*(1+L61/100)</f>
        <v>3.6427500000000004</v>
      </c>
      <c r="N61" s="24">
        <v>0</v>
      </c>
      <c r="O61" s="25">
        <f>M61*N61</f>
        <v>0</v>
      </c>
      <c r="P61" s="52">
        <v>1.94302</v>
      </c>
      <c r="Q61" s="53">
        <f>M61*P61</f>
        <v>7.0779361050000009</v>
      </c>
      <c r="R61" s="52"/>
      <c r="S61" s="53">
        <f>M61*R61</f>
        <v>0</v>
      </c>
    </row>
    <row r="62" spans="6:19" s="54" customFormat="1" ht="11.25" hidden="1" outlineLevel="3">
      <c r="F62" s="55"/>
      <c r="G62" s="56"/>
      <c r="H62" s="56"/>
      <c r="I62" s="57" t="s">
        <v>37</v>
      </c>
      <c r="J62" s="56"/>
      <c r="K62" s="58">
        <v>0</v>
      </c>
      <c r="L62" s="59"/>
      <c r="M62" s="60"/>
      <c r="N62" s="59"/>
      <c r="O62" s="61"/>
      <c r="P62" s="62"/>
      <c r="Q62" s="59"/>
      <c r="R62" s="59"/>
      <c r="S62" s="59"/>
    </row>
    <row r="63" spans="6:19" s="54" customFormat="1" ht="11.25" hidden="1" outlineLevel="3">
      <c r="F63" s="55"/>
      <c r="G63" s="56"/>
      <c r="H63" s="56"/>
      <c r="I63" s="57" t="s">
        <v>380</v>
      </c>
      <c r="J63" s="56"/>
      <c r="K63" s="58">
        <v>0.27900000000000003</v>
      </c>
      <c r="L63" s="59"/>
      <c r="M63" s="60"/>
      <c r="N63" s="59"/>
      <c r="O63" s="61"/>
      <c r="P63" s="62"/>
      <c r="Q63" s="59"/>
      <c r="R63" s="59"/>
      <c r="S63" s="59"/>
    </row>
    <row r="64" spans="6:19" s="54" customFormat="1" ht="11.25" hidden="1" outlineLevel="3">
      <c r="F64" s="55"/>
      <c r="G64" s="56"/>
      <c r="H64" s="56"/>
      <c r="I64" s="57" t="s">
        <v>355</v>
      </c>
      <c r="J64" s="56"/>
      <c r="K64" s="58">
        <v>0.11549999999999999</v>
      </c>
      <c r="L64" s="59"/>
      <c r="M64" s="60"/>
      <c r="N64" s="59"/>
      <c r="O64" s="61"/>
      <c r="P64" s="62"/>
      <c r="Q64" s="59"/>
      <c r="R64" s="59"/>
      <c r="S64" s="59"/>
    </row>
    <row r="65" spans="6:19" s="54" customFormat="1" ht="11.25" hidden="1" outlineLevel="3">
      <c r="F65" s="55"/>
      <c r="G65" s="56"/>
      <c r="H65" s="56"/>
      <c r="I65" s="57" t="s">
        <v>359</v>
      </c>
      <c r="J65" s="56"/>
      <c r="K65" s="58">
        <v>0.13649999999999998</v>
      </c>
      <c r="L65" s="59"/>
      <c r="M65" s="60"/>
      <c r="N65" s="59"/>
      <c r="O65" s="61"/>
      <c r="P65" s="62"/>
      <c r="Q65" s="59"/>
      <c r="R65" s="59"/>
      <c r="S65" s="59"/>
    </row>
    <row r="66" spans="6:19" s="54" customFormat="1" ht="11.25" hidden="1" outlineLevel="3">
      <c r="F66" s="55"/>
      <c r="G66" s="56"/>
      <c r="H66" s="56"/>
      <c r="I66" s="57" t="s">
        <v>354</v>
      </c>
      <c r="J66" s="56"/>
      <c r="K66" s="58">
        <v>2.4750000000000001E-2</v>
      </c>
      <c r="L66" s="59"/>
      <c r="M66" s="60"/>
      <c r="N66" s="59"/>
      <c r="O66" s="61"/>
      <c r="P66" s="62"/>
      <c r="Q66" s="59"/>
      <c r="R66" s="59"/>
      <c r="S66" s="59"/>
    </row>
    <row r="67" spans="6:19" s="54" customFormat="1" ht="11.25" hidden="1" outlineLevel="3">
      <c r="F67" s="55"/>
      <c r="G67" s="56"/>
      <c r="H67" s="56"/>
      <c r="I67" s="57" t="s">
        <v>377</v>
      </c>
      <c r="J67" s="56"/>
      <c r="K67" s="58">
        <v>0.24750000000000003</v>
      </c>
      <c r="L67" s="59"/>
      <c r="M67" s="60"/>
      <c r="N67" s="59"/>
      <c r="O67" s="61"/>
      <c r="P67" s="62"/>
      <c r="Q67" s="59"/>
      <c r="R67" s="59"/>
      <c r="S67" s="59"/>
    </row>
    <row r="68" spans="6:19" s="54" customFormat="1" ht="11.25" hidden="1" outlineLevel="3">
      <c r="F68" s="55"/>
      <c r="G68" s="56"/>
      <c r="H68" s="56"/>
      <c r="I68" s="57" t="s">
        <v>375</v>
      </c>
      <c r="J68" s="56"/>
      <c r="K68" s="58">
        <v>0.30000000000000004</v>
      </c>
      <c r="L68" s="59"/>
      <c r="M68" s="60"/>
      <c r="N68" s="59"/>
      <c r="O68" s="61"/>
      <c r="P68" s="62"/>
      <c r="Q68" s="59"/>
      <c r="R68" s="59"/>
      <c r="S68" s="59"/>
    </row>
    <row r="69" spans="6:19" s="54" customFormat="1" ht="11.25" hidden="1" outlineLevel="3">
      <c r="F69" s="55"/>
      <c r="G69" s="56"/>
      <c r="H69" s="56"/>
      <c r="I69" s="57" t="s">
        <v>357</v>
      </c>
      <c r="J69" s="56"/>
      <c r="K69" s="58">
        <v>9.9000000000000005E-2</v>
      </c>
      <c r="L69" s="59"/>
      <c r="M69" s="60"/>
      <c r="N69" s="59"/>
      <c r="O69" s="61"/>
      <c r="P69" s="62"/>
      <c r="Q69" s="59"/>
      <c r="R69" s="59"/>
      <c r="S69" s="59"/>
    </row>
    <row r="70" spans="6:19" s="54" customFormat="1" ht="11.25" hidden="1" outlineLevel="3">
      <c r="F70" s="55"/>
      <c r="G70" s="56"/>
      <c r="H70" s="56"/>
      <c r="I70" s="57" t="s">
        <v>365</v>
      </c>
      <c r="J70" s="56"/>
      <c r="K70" s="58">
        <v>0.11474999999999999</v>
      </c>
      <c r="L70" s="59"/>
      <c r="M70" s="60"/>
      <c r="N70" s="59"/>
      <c r="O70" s="61"/>
      <c r="P70" s="62"/>
      <c r="Q70" s="59"/>
      <c r="R70" s="59"/>
      <c r="S70" s="59"/>
    </row>
    <row r="71" spans="6:19" s="54" customFormat="1" ht="11.25" hidden="1" outlineLevel="3">
      <c r="F71" s="55"/>
      <c r="G71" s="56"/>
      <c r="H71" s="56"/>
      <c r="I71" s="57" t="s">
        <v>368</v>
      </c>
      <c r="J71" s="56"/>
      <c r="K71" s="58">
        <v>9.9000000000000005E-2</v>
      </c>
      <c r="L71" s="59"/>
      <c r="M71" s="60"/>
      <c r="N71" s="59"/>
      <c r="O71" s="61"/>
      <c r="P71" s="62"/>
      <c r="Q71" s="59"/>
      <c r="R71" s="59"/>
      <c r="S71" s="59"/>
    </row>
    <row r="72" spans="6:19" s="54" customFormat="1" ht="11.25" hidden="1" outlineLevel="3">
      <c r="F72" s="55"/>
      <c r="G72" s="56"/>
      <c r="H72" s="56"/>
      <c r="I72" s="57" t="s">
        <v>38</v>
      </c>
      <c r="J72" s="56"/>
      <c r="K72" s="58">
        <v>0</v>
      </c>
      <c r="L72" s="59"/>
      <c r="M72" s="60"/>
      <c r="N72" s="59"/>
      <c r="O72" s="61"/>
      <c r="P72" s="62"/>
      <c r="Q72" s="59"/>
      <c r="R72" s="59"/>
      <c r="S72" s="59"/>
    </row>
    <row r="73" spans="6:19" s="54" customFormat="1" ht="11.25" hidden="1" outlineLevel="3">
      <c r="F73" s="55"/>
      <c r="G73" s="56"/>
      <c r="H73" s="56"/>
      <c r="I73" s="57" t="s">
        <v>401</v>
      </c>
      <c r="J73" s="56"/>
      <c r="K73" s="58">
        <v>0.34425</v>
      </c>
      <c r="L73" s="59"/>
      <c r="M73" s="60"/>
      <c r="N73" s="59"/>
      <c r="O73" s="61"/>
      <c r="P73" s="62"/>
      <c r="Q73" s="59"/>
      <c r="R73" s="59"/>
      <c r="S73" s="59"/>
    </row>
    <row r="74" spans="6:19" s="54" customFormat="1" ht="11.25" hidden="1" outlineLevel="3">
      <c r="F74" s="55"/>
      <c r="G74" s="56"/>
      <c r="H74" s="56"/>
      <c r="I74" s="57" t="s">
        <v>372</v>
      </c>
      <c r="J74" s="56"/>
      <c r="K74" s="58">
        <v>0.108</v>
      </c>
      <c r="L74" s="59"/>
      <c r="M74" s="60"/>
      <c r="N74" s="59"/>
      <c r="O74" s="61"/>
      <c r="P74" s="62"/>
      <c r="Q74" s="59"/>
      <c r="R74" s="59"/>
      <c r="S74" s="59"/>
    </row>
    <row r="75" spans="6:19" s="54" customFormat="1" ht="11.25" hidden="1" outlineLevel="3">
      <c r="F75" s="55"/>
      <c r="G75" s="56"/>
      <c r="H75" s="56"/>
      <c r="I75" s="57" t="s">
        <v>341</v>
      </c>
      <c r="J75" s="56"/>
      <c r="K75" s="58">
        <v>0</v>
      </c>
      <c r="L75" s="59"/>
      <c r="M75" s="60"/>
      <c r="N75" s="59"/>
      <c r="O75" s="61"/>
      <c r="P75" s="62"/>
      <c r="Q75" s="59"/>
      <c r="R75" s="59"/>
      <c r="S75" s="59"/>
    </row>
    <row r="76" spans="6:19" s="54" customFormat="1" ht="11.25" hidden="1" outlineLevel="3">
      <c r="F76" s="55"/>
      <c r="G76" s="56"/>
      <c r="H76" s="56"/>
      <c r="I76" s="57" t="s">
        <v>356</v>
      </c>
      <c r="J76" s="56"/>
      <c r="K76" s="58">
        <v>0.12375</v>
      </c>
      <c r="L76" s="59"/>
      <c r="M76" s="60"/>
      <c r="N76" s="59"/>
      <c r="O76" s="61"/>
      <c r="P76" s="62"/>
      <c r="Q76" s="59"/>
      <c r="R76" s="59"/>
      <c r="S76" s="59"/>
    </row>
    <row r="77" spans="6:19" s="54" customFormat="1" ht="11.25" hidden="1" outlineLevel="3">
      <c r="F77" s="55"/>
      <c r="G77" s="56"/>
      <c r="H77" s="56"/>
      <c r="I77" s="57" t="s">
        <v>373</v>
      </c>
      <c r="J77" s="56"/>
      <c r="K77" s="58">
        <v>0.26999999999999996</v>
      </c>
      <c r="L77" s="59"/>
      <c r="M77" s="60"/>
      <c r="N77" s="59"/>
      <c r="O77" s="61"/>
      <c r="P77" s="62"/>
      <c r="Q77" s="59"/>
      <c r="R77" s="59"/>
      <c r="S77" s="59"/>
    </row>
    <row r="78" spans="6:19" s="54" customFormat="1" ht="11.25" hidden="1" outlineLevel="3">
      <c r="F78" s="55"/>
      <c r="G78" s="56"/>
      <c r="H78" s="56"/>
      <c r="I78" s="57" t="s">
        <v>363</v>
      </c>
      <c r="J78" s="56"/>
      <c r="K78" s="58">
        <v>0.22274999999999998</v>
      </c>
      <c r="L78" s="59"/>
      <c r="M78" s="60"/>
      <c r="N78" s="59"/>
      <c r="O78" s="61"/>
      <c r="P78" s="62"/>
      <c r="Q78" s="59"/>
      <c r="R78" s="59"/>
      <c r="S78" s="59"/>
    </row>
    <row r="79" spans="6:19" s="54" customFormat="1" ht="11.25" hidden="1" outlineLevel="3">
      <c r="F79" s="55"/>
      <c r="G79" s="56"/>
      <c r="H79" s="56"/>
      <c r="I79" s="57" t="s">
        <v>383</v>
      </c>
      <c r="J79" s="56"/>
      <c r="K79" s="58">
        <v>1.1580000000000001</v>
      </c>
      <c r="L79" s="59"/>
      <c r="M79" s="60"/>
      <c r="N79" s="59"/>
      <c r="O79" s="61"/>
      <c r="P79" s="62"/>
      <c r="Q79" s="59"/>
      <c r="R79" s="59"/>
      <c r="S79" s="59"/>
    </row>
    <row r="80" spans="6:19" s="54" customFormat="1" ht="11.25" hidden="1" outlineLevel="3">
      <c r="F80" s="55"/>
      <c r="G80" s="56"/>
      <c r="H80" s="56"/>
      <c r="I80" s="57"/>
      <c r="J80" s="56"/>
      <c r="K80" s="58">
        <v>0</v>
      </c>
      <c r="L80" s="59"/>
      <c r="M80" s="60"/>
      <c r="N80" s="59"/>
      <c r="O80" s="61"/>
      <c r="P80" s="62"/>
      <c r="Q80" s="59"/>
      <c r="R80" s="59"/>
      <c r="S80" s="59"/>
    </row>
    <row r="81" spans="6:19" s="48" customFormat="1" ht="24" outlineLevel="2" collapsed="1">
      <c r="F81" s="20">
        <v>5</v>
      </c>
      <c r="G81" s="21" t="s">
        <v>15</v>
      </c>
      <c r="H81" s="49" t="s">
        <v>155</v>
      </c>
      <c r="I81" s="50" t="s">
        <v>604</v>
      </c>
      <c r="J81" s="21" t="s">
        <v>9</v>
      </c>
      <c r="K81" s="51">
        <v>0.45607500000000006</v>
      </c>
      <c r="L81" s="24">
        <v>0</v>
      </c>
      <c r="M81" s="51">
        <f>K81*(1+L81/100)</f>
        <v>0.45607500000000006</v>
      </c>
      <c r="N81" s="24">
        <v>0</v>
      </c>
      <c r="O81" s="25">
        <f>M81*N81</f>
        <v>0</v>
      </c>
      <c r="P81" s="52">
        <v>1.0900000000000001</v>
      </c>
      <c r="Q81" s="53">
        <f>M81*P81</f>
        <v>0.49712175000000008</v>
      </c>
      <c r="R81" s="52"/>
      <c r="S81" s="53">
        <f>M81*R81</f>
        <v>0</v>
      </c>
    </row>
    <row r="82" spans="6:19" s="54" customFormat="1" ht="11.25" hidden="1" outlineLevel="3">
      <c r="F82" s="55"/>
      <c r="G82" s="56"/>
      <c r="H82" s="56"/>
      <c r="I82" s="57" t="s">
        <v>287</v>
      </c>
      <c r="J82" s="56"/>
      <c r="K82" s="58">
        <v>0</v>
      </c>
      <c r="L82" s="59"/>
      <c r="M82" s="60"/>
      <c r="N82" s="59"/>
      <c r="O82" s="61"/>
      <c r="P82" s="62"/>
      <c r="Q82" s="59"/>
      <c r="R82" s="59"/>
      <c r="S82" s="59"/>
    </row>
    <row r="83" spans="6:19" s="54" customFormat="1" ht="11.25" hidden="1" outlineLevel="3">
      <c r="F83" s="55"/>
      <c r="G83" s="56"/>
      <c r="H83" s="56"/>
      <c r="I83" s="57" t="s">
        <v>25</v>
      </c>
      <c r="J83" s="56"/>
      <c r="K83" s="58">
        <v>0</v>
      </c>
      <c r="L83" s="59"/>
      <c r="M83" s="60"/>
      <c r="N83" s="59"/>
      <c r="O83" s="61"/>
      <c r="P83" s="62"/>
      <c r="Q83" s="59"/>
      <c r="R83" s="59"/>
      <c r="S83" s="59"/>
    </row>
    <row r="84" spans="6:19" s="54" customFormat="1" ht="11.25" hidden="1" outlineLevel="3">
      <c r="F84" s="55"/>
      <c r="G84" s="56"/>
      <c r="H84" s="56"/>
      <c r="I84" s="57" t="s">
        <v>409</v>
      </c>
      <c r="J84" s="56"/>
      <c r="K84" s="58">
        <v>7.7625E-2</v>
      </c>
      <c r="L84" s="59"/>
      <c r="M84" s="60"/>
      <c r="N84" s="59"/>
      <c r="O84" s="61"/>
      <c r="P84" s="62"/>
      <c r="Q84" s="59"/>
      <c r="R84" s="59"/>
      <c r="S84" s="59"/>
    </row>
    <row r="85" spans="6:19" s="54" customFormat="1" ht="11.25" hidden="1" outlineLevel="3">
      <c r="F85" s="55"/>
      <c r="G85" s="56"/>
      <c r="H85" s="56"/>
      <c r="I85" s="57" t="s">
        <v>37</v>
      </c>
      <c r="J85" s="56"/>
      <c r="K85" s="58">
        <v>0</v>
      </c>
      <c r="L85" s="59"/>
      <c r="M85" s="60"/>
      <c r="N85" s="59"/>
      <c r="O85" s="61"/>
      <c r="P85" s="62"/>
      <c r="Q85" s="59"/>
      <c r="R85" s="59"/>
      <c r="S85" s="59"/>
    </row>
    <row r="86" spans="6:19" s="54" customFormat="1" ht="11.25" hidden="1" outlineLevel="3">
      <c r="F86" s="55"/>
      <c r="G86" s="56"/>
      <c r="H86" s="56"/>
      <c r="I86" s="57" t="s">
        <v>51</v>
      </c>
      <c r="J86" s="56"/>
      <c r="K86" s="58">
        <v>7.4999999999999997E-2</v>
      </c>
      <c r="L86" s="59"/>
      <c r="M86" s="60"/>
      <c r="N86" s="59"/>
      <c r="O86" s="61"/>
      <c r="P86" s="62"/>
      <c r="Q86" s="59"/>
      <c r="R86" s="59"/>
      <c r="S86" s="59"/>
    </row>
    <row r="87" spans="6:19" s="54" customFormat="1" ht="11.25" hidden="1" outlineLevel="3">
      <c r="F87" s="55"/>
      <c r="G87" s="56"/>
      <c r="H87" s="56"/>
      <c r="I87" s="57" t="s">
        <v>37</v>
      </c>
      <c r="J87" s="56"/>
      <c r="K87" s="58">
        <v>0</v>
      </c>
      <c r="L87" s="59"/>
      <c r="M87" s="60"/>
      <c r="N87" s="59"/>
      <c r="O87" s="61"/>
      <c r="P87" s="62"/>
      <c r="Q87" s="59"/>
      <c r="R87" s="59"/>
      <c r="S87" s="59"/>
    </row>
    <row r="88" spans="6:19" s="54" customFormat="1" ht="11.25" hidden="1" outlineLevel="3">
      <c r="F88" s="55"/>
      <c r="G88" s="56"/>
      <c r="H88" s="56"/>
      <c r="I88" s="57" t="s">
        <v>25</v>
      </c>
      <c r="J88" s="56"/>
      <c r="K88" s="58">
        <v>0</v>
      </c>
      <c r="L88" s="59"/>
      <c r="M88" s="60"/>
      <c r="N88" s="59"/>
      <c r="O88" s="61"/>
      <c r="P88" s="62"/>
      <c r="Q88" s="59"/>
      <c r="R88" s="59"/>
      <c r="S88" s="59"/>
    </row>
    <row r="89" spans="6:19" s="54" customFormat="1" ht="11.25" hidden="1" outlineLevel="3">
      <c r="F89" s="55"/>
      <c r="G89" s="56"/>
      <c r="H89" s="56"/>
      <c r="I89" s="57" t="s">
        <v>529</v>
      </c>
      <c r="J89" s="56"/>
      <c r="K89" s="58">
        <v>0.2185</v>
      </c>
      <c r="L89" s="59"/>
      <c r="M89" s="60"/>
      <c r="N89" s="59"/>
      <c r="O89" s="61"/>
      <c r="P89" s="62"/>
      <c r="Q89" s="59"/>
      <c r="R89" s="59"/>
      <c r="S89" s="59"/>
    </row>
    <row r="90" spans="6:19" s="54" customFormat="1" ht="11.25" hidden="1" outlineLevel="3">
      <c r="F90" s="55"/>
      <c r="G90" s="56"/>
      <c r="H90" s="56"/>
      <c r="I90" s="57" t="s">
        <v>341</v>
      </c>
      <c r="J90" s="56"/>
      <c r="K90" s="58">
        <v>0</v>
      </c>
      <c r="L90" s="59"/>
      <c r="M90" s="60"/>
      <c r="N90" s="59"/>
      <c r="O90" s="61"/>
      <c r="P90" s="62"/>
      <c r="Q90" s="59"/>
      <c r="R90" s="59"/>
      <c r="S90" s="59"/>
    </row>
    <row r="91" spans="6:19" s="54" customFormat="1" ht="11.25" hidden="1" outlineLevel="3">
      <c r="F91" s="55"/>
      <c r="G91" s="56"/>
      <c r="H91" s="56"/>
      <c r="I91" s="57" t="s">
        <v>25</v>
      </c>
      <c r="J91" s="56"/>
      <c r="K91" s="58">
        <v>0</v>
      </c>
      <c r="L91" s="59"/>
      <c r="M91" s="60"/>
      <c r="N91" s="59"/>
      <c r="O91" s="61"/>
      <c r="P91" s="62"/>
      <c r="Q91" s="59"/>
      <c r="R91" s="59"/>
      <c r="S91" s="59"/>
    </row>
    <row r="92" spans="6:19" s="54" customFormat="1" ht="11.25" hidden="1" outlineLevel="3">
      <c r="F92" s="55"/>
      <c r="G92" s="56"/>
      <c r="H92" s="56"/>
      <c r="I92" s="57" t="s">
        <v>408</v>
      </c>
      <c r="J92" s="56"/>
      <c r="K92" s="58">
        <v>6.3250000000000001E-2</v>
      </c>
      <c r="L92" s="59"/>
      <c r="M92" s="60"/>
      <c r="N92" s="59"/>
      <c r="O92" s="61"/>
      <c r="P92" s="62"/>
      <c r="Q92" s="59"/>
      <c r="R92" s="59"/>
      <c r="S92" s="59"/>
    </row>
    <row r="93" spans="6:19" s="54" customFormat="1" ht="11.25" hidden="1" outlineLevel="3">
      <c r="F93" s="55"/>
      <c r="G93" s="56"/>
      <c r="H93" s="56"/>
      <c r="I93" s="57" t="s">
        <v>5</v>
      </c>
      <c r="J93" s="56"/>
      <c r="K93" s="58">
        <v>0.43437500000000007</v>
      </c>
      <c r="L93" s="59"/>
      <c r="M93" s="60"/>
      <c r="N93" s="59"/>
      <c r="O93" s="61"/>
      <c r="P93" s="62"/>
      <c r="Q93" s="59"/>
      <c r="R93" s="59"/>
      <c r="S93" s="59"/>
    </row>
    <row r="94" spans="6:19" s="54" customFormat="1" ht="11.25" hidden="1" outlineLevel="3">
      <c r="F94" s="55"/>
      <c r="G94" s="56"/>
      <c r="H94" s="56"/>
      <c r="I94" s="57" t="s">
        <v>265</v>
      </c>
      <c r="J94" s="56"/>
      <c r="K94" s="58">
        <v>2.1700000000000001E-2</v>
      </c>
      <c r="L94" s="59"/>
      <c r="M94" s="60"/>
      <c r="N94" s="59"/>
      <c r="O94" s="61"/>
      <c r="P94" s="62"/>
      <c r="Q94" s="59"/>
      <c r="R94" s="59"/>
      <c r="S94" s="59"/>
    </row>
    <row r="95" spans="6:19" s="54" customFormat="1" ht="11.25" hidden="1" outlineLevel="3">
      <c r="F95" s="55"/>
      <c r="G95" s="56"/>
      <c r="H95" s="56"/>
      <c r="I95" s="57"/>
      <c r="J95" s="56"/>
      <c r="K95" s="58">
        <v>0</v>
      </c>
      <c r="L95" s="59"/>
      <c r="M95" s="60"/>
      <c r="N95" s="59"/>
      <c r="O95" s="61"/>
      <c r="P95" s="62"/>
      <c r="Q95" s="59"/>
      <c r="R95" s="59"/>
      <c r="S95" s="59"/>
    </row>
    <row r="96" spans="6:19" s="48" customFormat="1" ht="24" outlineLevel="2" collapsed="1">
      <c r="F96" s="20">
        <v>6</v>
      </c>
      <c r="G96" s="21" t="s">
        <v>15</v>
      </c>
      <c r="H96" s="49" t="s">
        <v>156</v>
      </c>
      <c r="I96" s="50" t="s">
        <v>613</v>
      </c>
      <c r="J96" s="21" t="s">
        <v>9</v>
      </c>
      <c r="K96" s="51">
        <v>1.848115</v>
      </c>
      <c r="L96" s="24">
        <v>0</v>
      </c>
      <c r="M96" s="51">
        <f>K96*(1+L96/100)</f>
        <v>1.848115</v>
      </c>
      <c r="N96" s="24">
        <v>0</v>
      </c>
      <c r="O96" s="25">
        <f>M96*N96</f>
        <v>0</v>
      </c>
      <c r="P96" s="52">
        <v>1.0900000000000001</v>
      </c>
      <c r="Q96" s="53">
        <f>M96*P96</f>
        <v>2.0144453499999999</v>
      </c>
      <c r="R96" s="52"/>
      <c r="S96" s="53">
        <f>M96*R96</f>
        <v>0</v>
      </c>
    </row>
    <row r="97" spans="6:19" s="54" customFormat="1" ht="11.25" hidden="1" outlineLevel="3">
      <c r="F97" s="55"/>
      <c r="G97" s="56"/>
      <c r="H97" s="56"/>
      <c r="I97" s="57" t="s">
        <v>38</v>
      </c>
      <c r="J97" s="56"/>
      <c r="K97" s="58">
        <v>0</v>
      </c>
      <c r="L97" s="59"/>
      <c r="M97" s="60"/>
      <c r="N97" s="59"/>
      <c r="O97" s="61"/>
      <c r="P97" s="62"/>
      <c r="Q97" s="59"/>
      <c r="R97" s="59"/>
      <c r="S97" s="59"/>
    </row>
    <row r="98" spans="6:19" s="54" customFormat="1" ht="11.25" hidden="1" outlineLevel="3">
      <c r="F98" s="55"/>
      <c r="G98" s="56"/>
      <c r="H98" s="56"/>
      <c r="I98" s="57" t="s">
        <v>49</v>
      </c>
      <c r="J98" s="56"/>
      <c r="K98" s="58">
        <v>0</v>
      </c>
      <c r="L98" s="59"/>
      <c r="M98" s="60"/>
      <c r="N98" s="59"/>
      <c r="O98" s="61"/>
      <c r="P98" s="62"/>
      <c r="Q98" s="59"/>
      <c r="R98" s="59"/>
      <c r="S98" s="59"/>
    </row>
    <row r="99" spans="6:19" s="54" customFormat="1" ht="11.25" hidden="1" outlineLevel="3">
      <c r="F99" s="55"/>
      <c r="G99" s="56"/>
      <c r="H99" s="56"/>
      <c r="I99" s="57" t="s">
        <v>374</v>
      </c>
      <c r="J99" s="56"/>
      <c r="K99" s="58">
        <v>0.12959999999999999</v>
      </c>
      <c r="L99" s="59"/>
      <c r="M99" s="60"/>
      <c r="N99" s="59"/>
      <c r="O99" s="61"/>
      <c r="P99" s="62"/>
      <c r="Q99" s="59"/>
      <c r="R99" s="59"/>
      <c r="S99" s="59"/>
    </row>
    <row r="100" spans="6:19" s="54" customFormat="1" ht="11.25" hidden="1" outlineLevel="3">
      <c r="F100" s="55"/>
      <c r="G100" s="56"/>
      <c r="H100" s="56"/>
      <c r="I100" s="57" t="s">
        <v>37</v>
      </c>
      <c r="J100" s="56"/>
      <c r="K100" s="58">
        <v>0</v>
      </c>
      <c r="L100" s="59"/>
      <c r="M100" s="60"/>
      <c r="N100" s="59"/>
      <c r="O100" s="61"/>
      <c r="P100" s="62"/>
      <c r="Q100" s="59"/>
      <c r="R100" s="59"/>
      <c r="S100" s="59"/>
    </row>
    <row r="101" spans="6:19" s="54" customFormat="1" ht="11.25" hidden="1" outlineLevel="3">
      <c r="F101" s="55"/>
      <c r="G101" s="56"/>
      <c r="H101" s="56"/>
      <c r="I101" s="57" t="s">
        <v>47</v>
      </c>
      <c r="J101" s="56"/>
      <c r="K101" s="58">
        <v>0</v>
      </c>
      <c r="L101" s="59"/>
      <c r="M101" s="60"/>
      <c r="N101" s="59"/>
      <c r="O101" s="61"/>
      <c r="P101" s="62"/>
      <c r="Q101" s="59"/>
      <c r="R101" s="59"/>
      <c r="S101" s="59"/>
    </row>
    <row r="102" spans="6:19" s="54" customFormat="1" ht="11.25" hidden="1" outlineLevel="3">
      <c r="F102" s="55"/>
      <c r="G102" s="56"/>
      <c r="H102" s="56"/>
      <c r="I102" s="57" t="s">
        <v>411</v>
      </c>
      <c r="J102" s="56"/>
      <c r="K102" s="58">
        <v>9.4349999999999989E-2</v>
      </c>
      <c r="L102" s="59"/>
      <c r="M102" s="60"/>
      <c r="N102" s="59"/>
      <c r="O102" s="61"/>
      <c r="P102" s="62"/>
      <c r="Q102" s="59"/>
      <c r="R102" s="59"/>
      <c r="S102" s="59"/>
    </row>
    <row r="103" spans="6:19" s="54" customFormat="1" ht="11.25" hidden="1" outlineLevel="3">
      <c r="F103" s="55"/>
      <c r="G103" s="56"/>
      <c r="H103" s="56"/>
      <c r="I103" s="57" t="s">
        <v>48</v>
      </c>
      <c r="J103" s="56"/>
      <c r="K103" s="58">
        <v>0</v>
      </c>
      <c r="L103" s="59"/>
      <c r="M103" s="60"/>
      <c r="N103" s="59"/>
      <c r="O103" s="61"/>
      <c r="P103" s="62"/>
      <c r="Q103" s="59"/>
      <c r="R103" s="59"/>
      <c r="S103" s="59"/>
    </row>
    <row r="104" spans="6:19" s="54" customFormat="1" ht="11.25" hidden="1" outlineLevel="3">
      <c r="F104" s="55"/>
      <c r="G104" s="56"/>
      <c r="H104" s="56"/>
      <c r="I104" s="57" t="s">
        <v>530</v>
      </c>
      <c r="J104" s="56"/>
      <c r="K104" s="58">
        <v>0.85049999999999992</v>
      </c>
      <c r="L104" s="59"/>
      <c r="M104" s="60"/>
      <c r="N104" s="59"/>
      <c r="O104" s="61"/>
      <c r="P104" s="62"/>
      <c r="Q104" s="59"/>
      <c r="R104" s="59"/>
      <c r="S104" s="59"/>
    </row>
    <row r="105" spans="6:19" s="54" customFormat="1" ht="11.25" hidden="1" outlineLevel="3">
      <c r="F105" s="55"/>
      <c r="G105" s="56"/>
      <c r="H105" s="56"/>
      <c r="I105" s="57" t="s">
        <v>49</v>
      </c>
      <c r="J105" s="56"/>
      <c r="K105" s="58">
        <v>0</v>
      </c>
      <c r="L105" s="59"/>
      <c r="M105" s="60"/>
      <c r="N105" s="59"/>
      <c r="O105" s="61"/>
      <c r="P105" s="62"/>
      <c r="Q105" s="59"/>
      <c r="R105" s="59"/>
      <c r="S105" s="59"/>
    </row>
    <row r="106" spans="6:19" s="54" customFormat="1" ht="11.25" hidden="1" outlineLevel="3">
      <c r="F106" s="55"/>
      <c r="G106" s="56"/>
      <c r="H106" s="56"/>
      <c r="I106" s="57" t="s">
        <v>392</v>
      </c>
      <c r="J106" s="56"/>
      <c r="K106" s="58">
        <v>0.27013500000000001</v>
      </c>
      <c r="L106" s="59"/>
      <c r="M106" s="60"/>
      <c r="N106" s="59"/>
      <c r="O106" s="61"/>
      <c r="P106" s="62"/>
      <c r="Q106" s="59"/>
      <c r="R106" s="59"/>
      <c r="S106" s="59"/>
    </row>
    <row r="107" spans="6:19" s="54" customFormat="1" ht="11.25" hidden="1" outlineLevel="3">
      <c r="F107" s="55"/>
      <c r="G107" s="56"/>
      <c r="H107" s="56"/>
      <c r="I107" s="57" t="s">
        <v>341</v>
      </c>
      <c r="J107" s="56"/>
      <c r="K107" s="58">
        <v>0</v>
      </c>
      <c r="L107" s="59"/>
      <c r="M107" s="60"/>
      <c r="N107" s="59"/>
      <c r="O107" s="61"/>
      <c r="P107" s="62"/>
      <c r="Q107" s="59"/>
      <c r="R107" s="59"/>
      <c r="S107" s="59"/>
    </row>
    <row r="108" spans="6:19" s="54" customFormat="1" ht="11.25" hidden="1" outlineLevel="3">
      <c r="F108" s="55"/>
      <c r="G108" s="56"/>
      <c r="H108" s="56"/>
      <c r="I108" s="57" t="s">
        <v>26</v>
      </c>
      <c r="J108" s="56"/>
      <c r="K108" s="58">
        <v>0</v>
      </c>
      <c r="L108" s="59"/>
      <c r="M108" s="60"/>
      <c r="N108" s="59"/>
      <c r="O108" s="61"/>
      <c r="P108" s="62"/>
      <c r="Q108" s="59"/>
      <c r="R108" s="59"/>
      <c r="S108" s="59"/>
    </row>
    <row r="109" spans="6:19" s="54" customFormat="1" ht="11.25" hidden="1" outlineLevel="3">
      <c r="F109" s="55"/>
      <c r="G109" s="56"/>
      <c r="H109" s="56"/>
      <c r="I109" s="57" t="s">
        <v>410</v>
      </c>
      <c r="J109" s="56"/>
      <c r="K109" s="58">
        <v>0.14552999999999996</v>
      </c>
      <c r="L109" s="59"/>
      <c r="M109" s="60"/>
      <c r="N109" s="59"/>
      <c r="O109" s="61"/>
      <c r="P109" s="62"/>
      <c r="Q109" s="59"/>
      <c r="R109" s="59"/>
      <c r="S109" s="59"/>
    </row>
    <row r="110" spans="6:19" s="54" customFormat="1" ht="11.25" hidden="1" outlineLevel="3">
      <c r="F110" s="55"/>
      <c r="G110" s="56"/>
      <c r="H110" s="56"/>
      <c r="I110" s="57" t="s">
        <v>27</v>
      </c>
      <c r="J110" s="56"/>
      <c r="K110" s="58">
        <v>0</v>
      </c>
      <c r="L110" s="59"/>
      <c r="M110" s="60"/>
      <c r="N110" s="59"/>
      <c r="O110" s="61"/>
      <c r="P110" s="62"/>
      <c r="Q110" s="59"/>
      <c r="R110" s="59"/>
      <c r="S110" s="59"/>
    </row>
    <row r="111" spans="6:19" s="54" customFormat="1" ht="11.25" hidden="1" outlineLevel="3">
      <c r="F111" s="55"/>
      <c r="G111" s="56"/>
      <c r="H111" s="56"/>
      <c r="I111" s="57" t="s">
        <v>415</v>
      </c>
      <c r="J111" s="56"/>
      <c r="K111" s="58">
        <v>0.27</v>
      </c>
      <c r="L111" s="59"/>
      <c r="M111" s="60"/>
      <c r="N111" s="59"/>
      <c r="O111" s="61"/>
      <c r="P111" s="62"/>
      <c r="Q111" s="59"/>
      <c r="R111" s="59"/>
      <c r="S111" s="59"/>
    </row>
    <row r="112" spans="6:19" s="54" customFormat="1" ht="11.25" hidden="1" outlineLevel="3">
      <c r="F112" s="55"/>
      <c r="G112" s="56"/>
      <c r="H112" s="56"/>
      <c r="I112" s="57" t="s">
        <v>5</v>
      </c>
      <c r="J112" s="56"/>
      <c r="K112" s="58">
        <v>1.7601149999999999</v>
      </c>
      <c r="L112" s="59"/>
      <c r="M112" s="60"/>
      <c r="N112" s="59"/>
      <c r="O112" s="61"/>
      <c r="P112" s="62"/>
      <c r="Q112" s="59"/>
      <c r="R112" s="59"/>
      <c r="S112" s="59"/>
    </row>
    <row r="113" spans="6:19" s="54" customFormat="1" ht="11.25" hidden="1" outlineLevel="3">
      <c r="F113" s="55"/>
      <c r="G113" s="56"/>
      <c r="H113" s="56"/>
      <c r="I113" s="57" t="s">
        <v>131</v>
      </c>
      <c r="J113" s="56"/>
      <c r="K113" s="58">
        <v>8.8000000000000009E-2</v>
      </c>
      <c r="L113" s="59"/>
      <c r="M113" s="60"/>
      <c r="N113" s="59"/>
      <c r="O113" s="61"/>
      <c r="P113" s="62"/>
      <c r="Q113" s="59"/>
      <c r="R113" s="59"/>
      <c r="S113" s="59"/>
    </row>
    <row r="114" spans="6:19" s="54" customFormat="1" ht="11.25" hidden="1" outlineLevel="3">
      <c r="F114" s="55"/>
      <c r="G114" s="56"/>
      <c r="H114" s="56"/>
      <c r="I114" s="57"/>
      <c r="J114" s="56"/>
      <c r="K114" s="58">
        <v>0</v>
      </c>
      <c r="L114" s="59"/>
      <c r="M114" s="60"/>
      <c r="N114" s="59"/>
      <c r="O114" s="61"/>
      <c r="P114" s="62"/>
      <c r="Q114" s="59"/>
      <c r="R114" s="59"/>
      <c r="S114" s="59"/>
    </row>
    <row r="115" spans="6:19" s="48" customFormat="1" ht="24" outlineLevel="2" collapsed="1">
      <c r="F115" s="20">
        <v>7</v>
      </c>
      <c r="G115" s="21" t="s">
        <v>15</v>
      </c>
      <c r="H115" s="49" t="s">
        <v>157</v>
      </c>
      <c r="I115" s="50" t="s">
        <v>623</v>
      </c>
      <c r="J115" s="21" t="s">
        <v>18</v>
      </c>
      <c r="K115" s="51">
        <v>2.3480000000000003</v>
      </c>
      <c r="L115" s="24">
        <v>0</v>
      </c>
      <c r="M115" s="51">
        <f>K115*(1+L115/100)</f>
        <v>2.3480000000000003</v>
      </c>
      <c r="N115" s="24">
        <v>0</v>
      </c>
      <c r="O115" s="25">
        <f>M115*N115</f>
        <v>0</v>
      </c>
      <c r="P115" s="52">
        <v>0.25364999999999999</v>
      </c>
      <c r="Q115" s="53">
        <f>M115*P115</f>
        <v>0.59557020000000005</v>
      </c>
      <c r="R115" s="52"/>
      <c r="S115" s="53">
        <f>M115*R115</f>
        <v>0</v>
      </c>
    </row>
    <row r="116" spans="6:19" s="54" customFormat="1" ht="11.25" hidden="1" outlineLevel="3">
      <c r="F116" s="55"/>
      <c r="G116" s="56"/>
      <c r="H116" s="56"/>
      <c r="I116" s="57" t="s">
        <v>37</v>
      </c>
      <c r="J116" s="56"/>
      <c r="K116" s="58">
        <v>0</v>
      </c>
      <c r="L116" s="59"/>
      <c r="M116" s="60"/>
      <c r="N116" s="59"/>
      <c r="O116" s="61"/>
      <c r="P116" s="62"/>
      <c r="Q116" s="59"/>
      <c r="R116" s="59"/>
      <c r="S116" s="59"/>
    </row>
    <row r="117" spans="6:19" s="54" customFormat="1" ht="11.25" hidden="1" outlineLevel="3">
      <c r="F117" s="55"/>
      <c r="G117" s="56"/>
      <c r="H117" s="56"/>
      <c r="I117" s="57" t="s">
        <v>144</v>
      </c>
      <c r="J117" s="56"/>
      <c r="K117" s="58">
        <v>5.5</v>
      </c>
      <c r="L117" s="59"/>
      <c r="M117" s="60"/>
      <c r="N117" s="59"/>
      <c r="O117" s="61"/>
      <c r="P117" s="62"/>
      <c r="Q117" s="59"/>
      <c r="R117" s="59"/>
      <c r="S117" s="59"/>
    </row>
    <row r="118" spans="6:19" s="54" customFormat="1" ht="11.25" hidden="1" outlineLevel="3">
      <c r="F118" s="55"/>
      <c r="G118" s="56"/>
      <c r="H118" s="56"/>
      <c r="I118" s="57" t="s">
        <v>85</v>
      </c>
      <c r="J118" s="56"/>
      <c r="K118" s="58">
        <v>0</v>
      </c>
      <c r="L118" s="59"/>
      <c r="M118" s="60"/>
      <c r="N118" s="59"/>
      <c r="O118" s="61"/>
      <c r="P118" s="62"/>
      <c r="Q118" s="59"/>
      <c r="R118" s="59"/>
      <c r="S118" s="59"/>
    </row>
    <row r="119" spans="6:19" s="54" customFormat="1" ht="11.25" hidden="1" outlineLevel="3">
      <c r="F119" s="55"/>
      <c r="G119" s="56"/>
      <c r="H119" s="56"/>
      <c r="I119" s="57" t="s">
        <v>263</v>
      </c>
      <c r="J119" s="56"/>
      <c r="K119" s="58">
        <v>-1.7729999999999999</v>
      </c>
      <c r="L119" s="59"/>
      <c r="M119" s="60"/>
      <c r="N119" s="59"/>
      <c r="O119" s="61"/>
      <c r="P119" s="62"/>
      <c r="Q119" s="59"/>
      <c r="R119" s="59"/>
      <c r="S119" s="59"/>
    </row>
    <row r="120" spans="6:19" s="54" customFormat="1" ht="11.25" hidden="1" outlineLevel="3">
      <c r="F120" s="55"/>
      <c r="G120" s="56"/>
      <c r="H120" s="56"/>
      <c r="I120" s="57" t="s">
        <v>261</v>
      </c>
      <c r="J120" s="56"/>
      <c r="K120" s="58">
        <v>-1.379</v>
      </c>
      <c r="L120" s="59"/>
      <c r="M120" s="60"/>
      <c r="N120" s="59"/>
      <c r="O120" s="61"/>
      <c r="P120" s="62"/>
      <c r="Q120" s="59"/>
      <c r="R120" s="59"/>
      <c r="S120" s="59"/>
    </row>
    <row r="121" spans="6:19" s="54" customFormat="1" ht="11.25" hidden="1" outlineLevel="3">
      <c r="F121" s="55"/>
      <c r="G121" s="56"/>
      <c r="H121" s="56"/>
      <c r="I121" s="57"/>
      <c r="J121" s="56"/>
      <c r="K121" s="58">
        <v>0</v>
      </c>
      <c r="L121" s="59"/>
      <c r="M121" s="60"/>
      <c r="N121" s="59"/>
      <c r="O121" s="61"/>
      <c r="P121" s="62"/>
      <c r="Q121" s="59"/>
      <c r="R121" s="59"/>
      <c r="S121" s="59"/>
    </row>
    <row r="122" spans="6:19" s="48" customFormat="1" ht="12" outlineLevel="2" collapsed="1">
      <c r="F122" s="20">
        <v>8</v>
      </c>
      <c r="G122" s="21" t="s">
        <v>15</v>
      </c>
      <c r="H122" s="49" t="s">
        <v>657</v>
      </c>
      <c r="I122" s="50" t="s">
        <v>660</v>
      </c>
      <c r="J122" s="21" t="s">
        <v>18</v>
      </c>
      <c r="K122" s="51">
        <v>21.179375</v>
      </c>
      <c r="L122" s="24">
        <v>0</v>
      </c>
      <c r="M122" s="51">
        <f>K122*(1+L122/100)</f>
        <v>21.179375</v>
      </c>
      <c r="N122" s="24">
        <v>0</v>
      </c>
      <c r="O122" s="25">
        <f>M122*N122</f>
        <v>0</v>
      </c>
      <c r="P122" s="52">
        <v>9.2319999999999999E-2</v>
      </c>
      <c r="Q122" s="53">
        <f>M122*P122</f>
        <v>1.9552799000000001</v>
      </c>
      <c r="R122" s="52"/>
      <c r="S122" s="53">
        <f>M122*R122</f>
        <v>0</v>
      </c>
    </row>
    <row r="123" spans="6:19" s="54" customFormat="1" ht="11.25" hidden="1" outlineLevel="3">
      <c r="F123" s="55"/>
      <c r="G123" s="56"/>
      <c r="H123" s="56"/>
      <c r="I123" s="57" t="s">
        <v>37</v>
      </c>
      <c r="J123" s="56"/>
      <c r="K123" s="58">
        <v>0</v>
      </c>
      <c r="L123" s="59"/>
      <c r="M123" s="60"/>
      <c r="N123" s="59"/>
      <c r="O123" s="61"/>
      <c r="P123" s="62"/>
      <c r="Q123" s="59"/>
      <c r="R123" s="59"/>
      <c r="S123" s="59"/>
    </row>
    <row r="124" spans="6:19" s="54" customFormat="1" ht="11.25" hidden="1" outlineLevel="3">
      <c r="F124" s="55"/>
      <c r="G124" s="56"/>
      <c r="H124" s="56"/>
      <c r="I124" s="57" t="s">
        <v>492</v>
      </c>
      <c r="J124" s="56"/>
      <c r="K124" s="58">
        <v>22.558375000000002</v>
      </c>
      <c r="L124" s="59"/>
      <c r="M124" s="60"/>
      <c r="N124" s="59"/>
      <c r="O124" s="61"/>
      <c r="P124" s="62"/>
      <c r="Q124" s="59"/>
      <c r="R124" s="59"/>
      <c r="S124" s="59"/>
    </row>
    <row r="125" spans="6:19" s="54" customFormat="1" ht="11.25" hidden="1" outlineLevel="3">
      <c r="F125" s="55"/>
      <c r="G125" s="56"/>
      <c r="H125" s="56"/>
      <c r="I125" s="57" t="s">
        <v>85</v>
      </c>
      <c r="J125" s="56"/>
      <c r="K125" s="58">
        <v>0</v>
      </c>
      <c r="L125" s="59"/>
      <c r="M125" s="60"/>
      <c r="N125" s="59"/>
      <c r="O125" s="61"/>
      <c r="P125" s="62"/>
      <c r="Q125" s="59"/>
      <c r="R125" s="59"/>
      <c r="S125" s="59"/>
    </row>
    <row r="126" spans="6:19" s="54" customFormat="1" ht="11.25" hidden="1" outlineLevel="3">
      <c r="F126" s="55"/>
      <c r="G126" s="56"/>
      <c r="H126" s="56"/>
      <c r="I126" s="57" t="s">
        <v>261</v>
      </c>
      <c r="J126" s="56"/>
      <c r="K126" s="58">
        <v>-1.379</v>
      </c>
      <c r="L126" s="59"/>
      <c r="M126" s="60"/>
      <c r="N126" s="59"/>
      <c r="O126" s="61"/>
      <c r="P126" s="62"/>
      <c r="Q126" s="59"/>
      <c r="R126" s="59"/>
      <c r="S126" s="59"/>
    </row>
    <row r="127" spans="6:19" s="54" customFormat="1" ht="11.25" hidden="1" outlineLevel="3">
      <c r="F127" s="55"/>
      <c r="G127" s="56"/>
      <c r="H127" s="56"/>
      <c r="I127" s="57"/>
      <c r="J127" s="56"/>
      <c r="K127" s="58">
        <v>0</v>
      </c>
      <c r="L127" s="59"/>
      <c r="M127" s="60"/>
      <c r="N127" s="59"/>
      <c r="O127" s="61"/>
      <c r="P127" s="62"/>
      <c r="Q127" s="59"/>
      <c r="R127" s="59"/>
      <c r="S127" s="59"/>
    </row>
    <row r="128" spans="6:19" s="48" customFormat="1" ht="12" outlineLevel="2" collapsed="1">
      <c r="F128" s="20">
        <v>9</v>
      </c>
      <c r="G128" s="21" t="s">
        <v>15</v>
      </c>
      <c r="H128" s="49" t="s">
        <v>658</v>
      </c>
      <c r="I128" s="50" t="s">
        <v>661</v>
      </c>
      <c r="J128" s="21" t="s">
        <v>18</v>
      </c>
      <c r="K128" s="51">
        <v>47.286575000000006</v>
      </c>
      <c r="L128" s="24">
        <v>0</v>
      </c>
      <c r="M128" s="51">
        <f>K128*(1+L128/100)</f>
        <v>47.286575000000006</v>
      </c>
      <c r="N128" s="24">
        <v>0</v>
      </c>
      <c r="O128" s="25">
        <f>M128*N128</f>
        <v>0</v>
      </c>
      <c r="P128" s="52">
        <v>0.11669</v>
      </c>
      <c r="Q128" s="53">
        <f>M128*P128</f>
        <v>5.5178704367500009</v>
      </c>
      <c r="R128" s="52"/>
      <c r="S128" s="53">
        <f>M128*R128</f>
        <v>0</v>
      </c>
    </row>
    <row r="129" spans="6:19" s="54" customFormat="1" ht="11.25" hidden="1" outlineLevel="3">
      <c r="F129" s="55"/>
      <c r="G129" s="56"/>
      <c r="H129" s="56"/>
      <c r="I129" s="57" t="s">
        <v>37</v>
      </c>
      <c r="J129" s="56"/>
      <c r="K129" s="58">
        <v>0</v>
      </c>
      <c r="L129" s="59"/>
      <c r="M129" s="60"/>
      <c r="N129" s="59"/>
      <c r="O129" s="61"/>
      <c r="P129" s="62"/>
      <c r="Q129" s="59"/>
      <c r="R129" s="59"/>
      <c r="S129" s="59"/>
    </row>
    <row r="130" spans="6:19" s="54" customFormat="1" ht="22.5" hidden="1" outlineLevel="3">
      <c r="F130" s="55"/>
      <c r="G130" s="56"/>
      <c r="H130" s="56"/>
      <c r="I130" s="57" t="s">
        <v>550</v>
      </c>
      <c r="J130" s="56"/>
      <c r="K130" s="58">
        <v>53.495575000000002</v>
      </c>
      <c r="L130" s="59"/>
      <c r="M130" s="60"/>
      <c r="N130" s="59"/>
      <c r="O130" s="61"/>
      <c r="P130" s="62"/>
      <c r="Q130" s="59"/>
      <c r="R130" s="59"/>
      <c r="S130" s="59"/>
    </row>
    <row r="131" spans="6:19" s="54" customFormat="1" ht="11.25" hidden="1" outlineLevel="3">
      <c r="F131" s="55"/>
      <c r="G131" s="56"/>
      <c r="H131" s="56"/>
      <c r="I131" s="57" t="s">
        <v>85</v>
      </c>
      <c r="J131" s="56"/>
      <c r="K131" s="58">
        <v>0</v>
      </c>
      <c r="L131" s="59"/>
      <c r="M131" s="60"/>
      <c r="N131" s="59"/>
      <c r="O131" s="61"/>
      <c r="P131" s="62"/>
      <c r="Q131" s="59"/>
      <c r="R131" s="59"/>
      <c r="S131" s="59"/>
    </row>
    <row r="132" spans="6:19" s="54" customFormat="1" ht="11.25" hidden="1" outlineLevel="3">
      <c r="F132" s="55"/>
      <c r="G132" s="56"/>
      <c r="H132" s="56"/>
      <c r="I132" s="57" t="s">
        <v>261</v>
      </c>
      <c r="J132" s="56"/>
      <c r="K132" s="58">
        <v>-1.379</v>
      </c>
      <c r="L132" s="59"/>
      <c r="M132" s="60"/>
      <c r="N132" s="59"/>
      <c r="O132" s="61"/>
      <c r="P132" s="62"/>
      <c r="Q132" s="59"/>
      <c r="R132" s="59"/>
      <c r="S132" s="59"/>
    </row>
    <row r="133" spans="6:19" s="54" customFormat="1" ht="11.25" hidden="1" outlineLevel="3">
      <c r="F133" s="55"/>
      <c r="G133" s="56"/>
      <c r="H133" s="56"/>
      <c r="I133" s="57" t="s">
        <v>264</v>
      </c>
      <c r="J133" s="56"/>
      <c r="K133" s="58">
        <v>-3.3600000000000003</v>
      </c>
      <c r="L133" s="59"/>
      <c r="M133" s="60"/>
      <c r="N133" s="59"/>
      <c r="O133" s="61"/>
      <c r="P133" s="62"/>
      <c r="Q133" s="59"/>
      <c r="R133" s="59"/>
      <c r="S133" s="59"/>
    </row>
    <row r="134" spans="6:19" s="54" customFormat="1" ht="11.25" hidden="1" outlineLevel="3">
      <c r="F134" s="55"/>
      <c r="G134" s="56"/>
      <c r="H134" s="56"/>
      <c r="I134" s="57" t="s">
        <v>262</v>
      </c>
      <c r="J134" s="56"/>
      <c r="K134" s="58">
        <v>-1.47</v>
      </c>
      <c r="L134" s="59"/>
      <c r="M134" s="60"/>
      <c r="N134" s="59"/>
      <c r="O134" s="61"/>
      <c r="P134" s="62"/>
      <c r="Q134" s="59"/>
      <c r="R134" s="59"/>
      <c r="S134" s="59"/>
    </row>
    <row r="135" spans="6:19" s="48" customFormat="1" ht="24" outlineLevel="2" collapsed="1">
      <c r="F135" s="20">
        <v>10</v>
      </c>
      <c r="G135" s="21" t="s">
        <v>15</v>
      </c>
      <c r="H135" s="49" t="s">
        <v>158</v>
      </c>
      <c r="I135" s="50" t="s">
        <v>648</v>
      </c>
      <c r="J135" s="21" t="s">
        <v>18</v>
      </c>
      <c r="K135" s="51">
        <v>18.985749999999999</v>
      </c>
      <c r="L135" s="24">
        <v>0</v>
      </c>
      <c r="M135" s="51">
        <f>K135*(1+L135/100)</f>
        <v>18.985749999999999</v>
      </c>
      <c r="N135" s="24">
        <v>0</v>
      </c>
      <c r="O135" s="25">
        <f>M135*N135</f>
        <v>0</v>
      </c>
      <c r="P135" s="52">
        <v>8.7069999999999995E-2</v>
      </c>
      <c r="Q135" s="53">
        <f>M135*P135</f>
        <v>1.6530892524999998</v>
      </c>
      <c r="R135" s="52"/>
      <c r="S135" s="53">
        <f>M135*R135</f>
        <v>0</v>
      </c>
    </row>
    <row r="136" spans="6:19" s="54" customFormat="1" ht="11.25" hidden="1" outlineLevel="3">
      <c r="F136" s="55"/>
      <c r="G136" s="56"/>
      <c r="H136" s="56"/>
      <c r="I136" s="57" t="s">
        <v>521</v>
      </c>
      <c r="J136" s="56"/>
      <c r="K136" s="58">
        <v>0</v>
      </c>
      <c r="L136" s="59"/>
      <c r="M136" s="60"/>
      <c r="N136" s="59"/>
      <c r="O136" s="61"/>
      <c r="P136" s="62"/>
      <c r="Q136" s="59"/>
      <c r="R136" s="59"/>
      <c r="S136" s="59"/>
    </row>
    <row r="137" spans="6:19" s="54" customFormat="1" ht="11.25" hidden="1" outlineLevel="3">
      <c r="F137" s="55"/>
      <c r="G137" s="56"/>
      <c r="H137" s="56"/>
      <c r="I137" s="57" t="s">
        <v>468</v>
      </c>
      <c r="J137" s="56"/>
      <c r="K137" s="58">
        <v>10.21725</v>
      </c>
      <c r="L137" s="59"/>
      <c r="M137" s="60"/>
      <c r="N137" s="59"/>
      <c r="O137" s="61"/>
      <c r="P137" s="62"/>
      <c r="Q137" s="59"/>
      <c r="R137" s="59"/>
      <c r="S137" s="59"/>
    </row>
    <row r="138" spans="6:19" s="54" customFormat="1" ht="11.25" hidden="1" outlineLevel="3">
      <c r="F138" s="55"/>
      <c r="G138" s="56"/>
      <c r="H138" s="56"/>
      <c r="I138" s="57" t="s">
        <v>520</v>
      </c>
      <c r="J138" s="56"/>
      <c r="K138" s="58">
        <v>0</v>
      </c>
      <c r="L138" s="59"/>
      <c r="M138" s="60"/>
      <c r="N138" s="59"/>
      <c r="O138" s="61"/>
      <c r="P138" s="62"/>
      <c r="Q138" s="59"/>
      <c r="R138" s="59"/>
      <c r="S138" s="59"/>
    </row>
    <row r="139" spans="6:19" s="54" customFormat="1" ht="11.25" hidden="1" outlineLevel="3">
      <c r="F139" s="55"/>
      <c r="G139" s="56"/>
      <c r="H139" s="56"/>
      <c r="I139" s="57" t="s">
        <v>478</v>
      </c>
      <c r="J139" s="56"/>
      <c r="K139" s="58">
        <v>8.7684999999999995</v>
      </c>
      <c r="L139" s="59"/>
      <c r="M139" s="60"/>
      <c r="N139" s="59"/>
      <c r="O139" s="61"/>
      <c r="P139" s="62"/>
      <c r="Q139" s="59"/>
      <c r="R139" s="59"/>
      <c r="S139" s="59"/>
    </row>
    <row r="140" spans="6:19" s="54" customFormat="1" ht="11.25" hidden="1" outlineLevel="3">
      <c r="F140" s="55"/>
      <c r="G140" s="56"/>
      <c r="H140" s="56"/>
      <c r="I140" s="57"/>
      <c r="J140" s="56"/>
      <c r="K140" s="58">
        <v>0</v>
      </c>
      <c r="L140" s="59"/>
      <c r="M140" s="60"/>
      <c r="N140" s="59"/>
      <c r="O140" s="61"/>
      <c r="P140" s="62"/>
      <c r="Q140" s="59"/>
      <c r="R140" s="59"/>
      <c r="S140" s="59"/>
    </row>
    <row r="141" spans="6:19" s="48" customFormat="1" ht="12" outlineLevel="2" collapsed="1">
      <c r="F141" s="20">
        <v>11</v>
      </c>
      <c r="G141" s="21" t="s">
        <v>15</v>
      </c>
      <c r="H141" s="49" t="s">
        <v>159</v>
      </c>
      <c r="I141" s="50" t="s">
        <v>593</v>
      </c>
      <c r="J141" s="21" t="s">
        <v>18</v>
      </c>
      <c r="K141" s="51">
        <v>15.478999999999999</v>
      </c>
      <c r="L141" s="24">
        <v>0</v>
      </c>
      <c r="M141" s="51">
        <f>K141*(1+L141/100)</f>
        <v>15.478999999999999</v>
      </c>
      <c r="N141" s="24">
        <v>0</v>
      </c>
      <c r="O141" s="25">
        <f>M141*N141</f>
        <v>0</v>
      </c>
      <c r="P141" s="52">
        <v>0.17818000000000001</v>
      </c>
      <c r="Q141" s="53">
        <f>M141*P141</f>
        <v>2.7580482200000001</v>
      </c>
      <c r="R141" s="52"/>
      <c r="S141" s="53">
        <f>M141*R141</f>
        <v>0</v>
      </c>
    </row>
    <row r="142" spans="6:19" s="54" customFormat="1" ht="11.25" hidden="1" outlineLevel="3">
      <c r="F142" s="55"/>
      <c r="G142" s="56"/>
      <c r="H142" s="56"/>
      <c r="I142" s="57" t="s">
        <v>38</v>
      </c>
      <c r="J142" s="56"/>
      <c r="K142" s="58">
        <v>0</v>
      </c>
      <c r="L142" s="59"/>
      <c r="M142" s="60"/>
      <c r="N142" s="59"/>
      <c r="O142" s="61"/>
      <c r="P142" s="62"/>
      <c r="Q142" s="59"/>
      <c r="R142" s="59"/>
      <c r="S142" s="59"/>
    </row>
    <row r="143" spans="6:19" s="54" customFormat="1" ht="11.25" hidden="1" outlineLevel="3">
      <c r="F143" s="55"/>
      <c r="G143" s="56"/>
      <c r="H143" s="56"/>
      <c r="I143" s="57" t="s">
        <v>292</v>
      </c>
      <c r="J143" s="56"/>
      <c r="K143" s="58">
        <v>0.96</v>
      </c>
      <c r="L143" s="59"/>
      <c r="M143" s="60"/>
      <c r="N143" s="59"/>
      <c r="O143" s="61"/>
      <c r="P143" s="62"/>
      <c r="Q143" s="59"/>
      <c r="R143" s="59"/>
      <c r="S143" s="59"/>
    </row>
    <row r="144" spans="6:19" s="54" customFormat="1" ht="11.25" hidden="1" outlineLevel="3">
      <c r="F144" s="55"/>
      <c r="G144" s="56"/>
      <c r="H144" s="56"/>
      <c r="I144" s="57" t="s">
        <v>283</v>
      </c>
      <c r="J144" s="56"/>
      <c r="K144" s="58">
        <v>0.40500000000000003</v>
      </c>
      <c r="L144" s="59"/>
      <c r="M144" s="60"/>
      <c r="N144" s="59"/>
      <c r="O144" s="61"/>
      <c r="P144" s="62"/>
      <c r="Q144" s="59"/>
      <c r="R144" s="59"/>
      <c r="S144" s="59"/>
    </row>
    <row r="145" spans="6:19" s="54" customFormat="1" ht="11.25" hidden="1" outlineLevel="3">
      <c r="F145" s="55"/>
      <c r="G145" s="56"/>
      <c r="H145" s="56"/>
      <c r="I145" s="57" t="s">
        <v>37</v>
      </c>
      <c r="J145" s="56"/>
      <c r="K145" s="58">
        <v>0</v>
      </c>
      <c r="L145" s="59"/>
      <c r="M145" s="60"/>
      <c r="N145" s="59"/>
      <c r="O145" s="61"/>
      <c r="P145" s="62"/>
      <c r="Q145" s="59"/>
      <c r="R145" s="59"/>
      <c r="S145" s="59"/>
    </row>
    <row r="146" spans="6:19" s="54" customFormat="1" ht="11.25" hidden="1" outlineLevel="3">
      <c r="F146" s="55"/>
      <c r="G146" s="56"/>
      <c r="H146" s="56"/>
      <c r="I146" s="57" t="s">
        <v>52</v>
      </c>
      <c r="J146" s="56"/>
      <c r="K146" s="58">
        <v>0.40500000000000003</v>
      </c>
      <c r="L146" s="59"/>
      <c r="M146" s="60"/>
      <c r="N146" s="59"/>
      <c r="O146" s="61"/>
      <c r="P146" s="62"/>
      <c r="Q146" s="59"/>
      <c r="R146" s="59"/>
      <c r="S146" s="59"/>
    </row>
    <row r="147" spans="6:19" s="54" customFormat="1" ht="11.25" hidden="1" outlineLevel="3">
      <c r="F147" s="55"/>
      <c r="G147" s="56"/>
      <c r="H147" s="56"/>
      <c r="I147" s="57" t="s">
        <v>37</v>
      </c>
      <c r="J147" s="56"/>
      <c r="K147" s="58">
        <v>0</v>
      </c>
      <c r="L147" s="59"/>
      <c r="M147" s="60"/>
      <c r="N147" s="59"/>
      <c r="O147" s="61"/>
      <c r="P147" s="62"/>
      <c r="Q147" s="59"/>
      <c r="R147" s="59"/>
      <c r="S147" s="59"/>
    </row>
    <row r="148" spans="6:19" s="54" customFormat="1" ht="11.25" hidden="1" outlineLevel="3">
      <c r="F148" s="55"/>
      <c r="G148" s="56"/>
      <c r="H148" s="56"/>
      <c r="I148" s="57" t="s">
        <v>318</v>
      </c>
      <c r="J148" s="56"/>
      <c r="K148" s="58">
        <v>1.3340000000000001</v>
      </c>
      <c r="L148" s="59"/>
      <c r="M148" s="60"/>
      <c r="N148" s="59"/>
      <c r="O148" s="61"/>
      <c r="P148" s="62"/>
      <c r="Q148" s="59"/>
      <c r="R148" s="59"/>
      <c r="S148" s="59"/>
    </row>
    <row r="149" spans="6:19" s="54" customFormat="1" ht="11.25" hidden="1" outlineLevel="3">
      <c r="F149" s="55"/>
      <c r="G149" s="56"/>
      <c r="H149" s="56"/>
      <c r="I149" s="57" t="s">
        <v>284</v>
      </c>
      <c r="J149" s="56"/>
      <c r="K149" s="58">
        <v>0.51</v>
      </c>
      <c r="L149" s="59"/>
      <c r="M149" s="60"/>
      <c r="N149" s="59"/>
      <c r="O149" s="61"/>
      <c r="P149" s="62"/>
      <c r="Q149" s="59"/>
      <c r="R149" s="59"/>
      <c r="S149" s="59"/>
    </row>
    <row r="150" spans="6:19" s="54" customFormat="1" ht="11.25" hidden="1" outlineLevel="3">
      <c r="F150" s="55"/>
      <c r="G150" s="56"/>
      <c r="H150" s="56"/>
      <c r="I150" s="57" t="s">
        <v>291</v>
      </c>
      <c r="J150" s="56"/>
      <c r="K150" s="58">
        <v>0.88000000000000012</v>
      </c>
      <c r="L150" s="59"/>
      <c r="M150" s="60"/>
      <c r="N150" s="59"/>
      <c r="O150" s="61"/>
      <c r="P150" s="62"/>
      <c r="Q150" s="59"/>
      <c r="R150" s="59"/>
      <c r="S150" s="59"/>
    </row>
    <row r="151" spans="6:19" s="54" customFormat="1" ht="11.25" hidden="1" outlineLevel="3">
      <c r="F151" s="55"/>
      <c r="G151" s="56"/>
      <c r="H151" s="56"/>
      <c r="I151" s="57" t="s">
        <v>293</v>
      </c>
      <c r="J151" s="56"/>
      <c r="K151" s="58">
        <v>1</v>
      </c>
      <c r="L151" s="59"/>
      <c r="M151" s="60"/>
      <c r="N151" s="59"/>
      <c r="O151" s="61"/>
      <c r="P151" s="62"/>
      <c r="Q151" s="59"/>
      <c r="R151" s="59"/>
      <c r="S151" s="59"/>
    </row>
    <row r="152" spans="6:19" s="54" customFormat="1" ht="11.25" hidden="1" outlineLevel="3">
      <c r="F152" s="55"/>
      <c r="G152" s="56"/>
      <c r="H152" s="56"/>
      <c r="I152" s="57" t="s">
        <v>282</v>
      </c>
      <c r="J152" s="56"/>
      <c r="K152" s="58">
        <v>0.39</v>
      </c>
      <c r="L152" s="59"/>
      <c r="M152" s="60"/>
      <c r="N152" s="59"/>
      <c r="O152" s="61"/>
      <c r="P152" s="62"/>
      <c r="Q152" s="59"/>
      <c r="R152" s="59"/>
      <c r="S152" s="59"/>
    </row>
    <row r="153" spans="6:19" s="54" customFormat="1" ht="11.25" hidden="1" outlineLevel="3">
      <c r="F153" s="55"/>
      <c r="G153" s="56"/>
      <c r="H153" s="56"/>
      <c r="I153" s="57" t="s">
        <v>326</v>
      </c>
      <c r="J153" s="56"/>
      <c r="K153" s="58">
        <v>0.66</v>
      </c>
      <c r="L153" s="59"/>
      <c r="M153" s="60"/>
      <c r="N153" s="59"/>
      <c r="O153" s="61"/>
      <c r="P153" s="62"/>
      <c r="Q153" s="59"/>
      <c r="R153" s="59"/>
      <c r="S153" s="59"/>
    </row>
    <row r="154" spans="6:19" s="54" customFormat="1" ht="11.25" hidden="1" outlineLevel="3">
      <c r="F154" s="55"/>
      <c r="G154" s="56"/>
      <c r="H154" s="56"/>
      <c r="I154" s="57" t="s">
        <v>281</v>
      </c>
      <c r="J154" s="56"/>
      <c r="K154" s="58">
        <v>0.36</v>
      </c>
      <c r="L154" s="59"/>
      <c r="M154" s="60"/>
      <c r="N154" s="59"/>
      <c r="O154" s="61"/>
      <c r="P154" s="62"/>
      <c r="Q154" s="59"/>
      <c r="R154" s="59"/>
      <c r="S154" s="59"/>
    </row>
    <row r="155" spans="6:19" s="54" customFormat="1" ht="11.25" hidden="1" outlineLevel="3">
      <c r="F155" s="55"/>
      <c r="G155" s="56"/>
      <c r="H155" s="56"/>
      <c r="I155" s="57" t="s">
        <v>299</v>
      </c>
      <c r="J155" s="56"/>
      <c r="K155" s="58">
        <v>1.2400000000000002</v>
      </c>
      <c r="L155" s="59"/>
      <c r="M155" s="60"/>
      <c r="N155" s="59"/>
      <c r="O155" s="61"/>
      <c r="P155" s="62"/>
      <c r="Q155" s="59"/>
      <c r="R155" s="59"/>
      <c r="S155" s="59"/>
    </row>
    <row r="156" spans="6:19" s="54" customFormat="1" ht="11.25" hidden="1" outlineLevel="3">
      <c r="F156" s="55"/>
      <c r="G156" s="56"/>
      <c r="H156" s="56"/>
      <c r="I156" s="57" t="s">
        <v>341</v>
      </c>
      <c r="J156" s="56"/>
      <c r="K156" s="58">
        <v>0</v>
      </c>
      <c r="L156" s="59"/>
      <c r="M156" s="60"/>
      <c r="N156" s="59"/>
      <c r="O156" s="61"/>
      <c r="P156" s="62"/>
      <c r="Q156" s="59"/>
      <c r="R156" s="59"/>
      <c r="S156" s="59"/>
    </row>
    <row r="157" spans="6:19" s="54" customFormat="1" ht="11.25" hidden="1" outlineLevel="3">
      <c r="F157" s="55"/>
      <c r="G157" s="56"/>
      <c r="H157" s="56"/>
      <c r="I157" s="57" t="s">
        <v>475</v>
      </c>
      <c r="J157" s="56"/>
      <c r="K157" s="58">
        <v>1.5450000000000002</v>
      </c>
      <c r="L157" s="59"/>
      <c r="M157" s="60"/>
      <c r="N157" s="59"/>
      <c r="O157" s="61"/>
      <c r="P157" s="62"/>
      <c r="Q157" s="59"/>
      <c r="R157" s="59"/>
      <c r="S157" s="59"/>
    </row>
    <row r="158" spans="6:19" s="54" customFormat="1" ht="11.25" hidden="1" outlineLevel="3">
      <c r="F158" s="55"/>
      <c r="G158" s="56"/>
      <c r="H158" s="56"/>
      <c r="I158" s="57" t="s">
        <v>305</v>
      </c>
      <c r="J158" s="56"/>
      <c r="K158" s="58">
        <v>5.79</v>
      </c>
      <c r="L158" s="59"/>
      <c r="M158" s="60"/>
      <c r="N158" s="59"/>
      <c r="O158" s="61"/>
      <c r="P158" s="62"/>
      <c r="Q158" s="59"/>
      <c r="R158" s="59"/>
      <c r="S158" s="59"/>
    </row>
    <row r="159" spans="6:19" s="90" customFormat="1" ht="12.75" customHeight="1" outlineLevel="2">
      <c r="F159" s="91"/>
      <c r="G159" s="92"/>
      <c r="H159" s="92"/>
      <c r="I159" s="93"/>
      <c r="J159" s="92"/>
      <c r="K159" s="94"/>
      <c r="L159" s="95"/>
      <c r="M159" s="94"/>
      <c r="N159" s="95"/>
      <c r="O159" s="96"/>
      <c r="P159" s="97"/>
      <c r="Q159" s="95"/>
      <c r="R159" s="95"/>
      <c r="S159" s="95"/>
    </row>
    <row r="160" spans="6:19" s="40" customFormat="1" ht="16.5" customHeight="1" outlineLevel="1">
      <c r="F160" s="41"/>
      <c r="G160" s="6"/>
      <c r="H160" s="42"/>
      <c r="I160" s="42" t="s">
        <v>527</v>
      </c>
      <c r="J160" s="6"/>
      <c r="K160" s="43"/>
      <c r="L160" s="44"/>
      <c r="M160" s="43"/>
      <c r="N160" s="44"/>
      <c r="O160" s="45">
        <f>SUBTOTAL(9,O161:O166)</f>
        <v>0</v>
      </c>
      <c r="P160" s="46"/>
      <c r="Q160" s="47">
        <f>SUBTOTAL(9,Q161:Q166)</f>
        <v>0</v>
      </c>
      <c r="R160" s="44"/>
      <c r="S160" s="47">
        <f>SUBTOTAL(9,S161:S166)</f>
        <v>0</v>
      </c>
    </row>
    <row r="161" spans="6:19" s="48" customFormat="1" ht="12" outlineLevel="2" collapsed="1">
      <c r="F161" s="402">
        <v>1</v>
      </c>
      <c r="G161" s="21" t="s">
        <v>6</v>
      </c>
      <c r="H161" s="49" t="s">
        <v>662</v>
      </c>
      <c r="I161" s="50" t="s">
        <v>2008</v>
      </c>
      <c r="J161" s="21" t="s">
        <v>8</v>
      </c>
      <c r="K161" s="51">
        <v>12.600000000000001</v>
      </c>
      <c r="L161" s="24">
        <v>0</v>
      </c>
      <c r="M161" s="51">
        <f>K161*(1+L161/100)</f>
        <v>12.600000000000001</v>
      </c>
      <c r="N161" s="114">
        <v>0</v>
      </c>
      <c r="O161" s="25">
        <f>M161*N161</f>
        <v>0</v>
      </c>
      <c r="P161" s="52"/>
      <c r="Q161" s="53">
        <f>M161*P161</f>
        <v>0</v>
      </c>
      <c r="R161" s="52"/>
      <c r="S161" s="53">
        <f>M161*R161</f>
        <v>0</v>
      </c>
    </row>
    <row r="162" spans="6:19" s="54" customFormat="1" ht="11.25" hidden="1" outlineLevel="3">
      <c r="F162" s="55"/>
      <c r="G162" s="56"/>
      <c r="H162" s="56"/>
      <c r="I162" s="57" t="s">
        <v>37</v>
      </c>
      <c r="J162" s="56"/>
      <c r="K162" s="58">
        <v>0</v>
      </c>
      <c r="L162" s="59"/>
      <c r="M162" s="60"/>
      <c r="N162" s="59"/>
      <c r="O162" s="61"/>
      <c r="P162" s="62"/>
      <c r="Q162" s="59"/>
      <c r="R162" s="59"/>
      <c r="S162" s="59"/>
    </row>
    <row r="163" spans="6:19" s="54" customFormat="1" ht="11.25" hidden="1" outlineLevel="3">
      <c r="F163" s="55"/>
      <c r="G163" s="56"/>
      <c r="H163" s="56"/>
      <c r="I163" s="57" t="s">
        <v>460</v>
      </c>
      <c r="J163" s="56"/>
      <c r="K163" s="58">
        <v>3.45</v>
      </c>
      <c r="L163" s="59"/>
      <c r="M163" s="60"/>
      <c r="N163" s="59"/>
      <c r="O163" s="61"/>
      <c r="P163" s="62"/>
      <c r="Q163" s="59"/>
      <c r="R163" s="59"/>
      <c r="S163" s="59"/>
    </row>
    <row r="164" spans="6:19" s="54" customFormat="1" ht="11.25" hidden="1" outlineLevel="3">
      <c r="F164" s="55"/>
      <c r="G164" s="56"/>
      <c r="H164" s="56"/>
      <c r="I164" s="57" t="s">
        <v>402</v>
      </c>
      <c r="J164" s="56"/>
      <c r="K164" s="58">
        <v>7.2</v>
      </c>
      <c r="L164" s="59"/>
      <c r="M164" s="60"/>
      <c r="N164" s="59"/>
      <c r="O164" s="61"/>
      <c r="P164" s="62"/>
      <c r="Q164" s="59"/>
      <c r="R164" s="59"/>
      <c r="S164" s="59"/>
    </row>
    <row r="165" spans="6:19" s="54" customFormat="1" ht="11.25" hidden="1" outlineLevel="3">
      <c r="F165" s="55"/>
      <c r="G165" s="56"/>
      <c r="H165" s="56"/>
      <c r="I165" s="57" t="s">
        <v>66</v>
      </c>
      <c r="J165" s="56"/>
      <c r="K165" s="58">
        <v>1.9500000000000002</v>
      </c>
      <c r="L165" s="59"/>
      <c r="M165" s="60"/>
      <c r="N165" s="59"/>
      <c r="O165" s="61"/>
      <c r="P165" s="62"/>
      <c r="Q165" s="59"/>
      <c r="R165" s="59"/>
      <c r="S165" s="59"/>
    </row>
    <row r="166" spans="6:19" s="90" customFormat="1" ht="12.75" customHeight="1" outlineLevel="2">
      <c r="F166" s="91"/>
      <c r="G166" s="92"/>
      <c r="H166" s="92"/>
      <c r="I166" s="93"/>
      <c r="J166" s="92"/>
      <c r="K166" s="94"/>
      <c r="L166" s="95"/>
      <c r="M166" s="94"/>
      <c r="N166" s="95"/>
      <c r="O166" s="96"/>
      <c r="P166" s="97"/>
      <c r="Q166" s="95"/>
      <c r="R166" s="95"/>
      <c r="S166" s="95"/>
    </row>
    <row r="167" spans="6:19" s="40" customFormat="1" ht="16.5" customHeight="1" outlineLevel="1">
      <c r="F167" s="41"/>
      <c r="G167" s="6"/>
      <c r="H167" s="42"/>
      <c r="I167" s="42" t="s">
        <v>495</v>
      </c>
      <c r="J167" s="6"/>
      <c r="K167" s="43"/>
      <c r="L167" s="44"/>
      <c r="M167" s="43"/>
      <c r="N167" s="44"/>
      <c r="O167" s="45">
        <f>SUBTOTAL(9,O168:O216)</f>
        <v>0</v>
      </c>
      <c r="P167" s="46"/>
      <c r="Q167" s="47">
        <f>SUBTOTAL(9,Q168:Q216)</f>
        <v>30.372765816384998</v>
      </c>
      <c r="R167" s="44"/>
      <c r="S167" s="47">
        <f>SUBTOTAL(9,S168:S216)</f>
        <v>0</v>
      </c>
    </row>
    <row r="168" spans="6:19" s="48" customFormat="1" ht="12" outlineLevel="2" collapsed="1">
      <c r="F168" s="20">
        <v>1</v>
      </c>
      <c r="G168" s="21" t="s">
        <v>15</v>
      </c>
      <c r="H168" s="49" t="s">
        <v>161</v>
      </c>
      <c r="I168" s="50" t="s">
        <v>572</v>
      </c>
      <c r="J168" s="21" t="s">
        <v>19</v>
      </c>
      <c r="K168" s="51">
        <v>7.8401250000000005</v>
      </c>
      <c r="L168" s="24">
        <v>0</v>
      </c>
      <c r="M168" s="51">
        <f>K168*(1+L168/100)</f>
        <v>7.8401250000000005</v>
      </c>
      <c r="N168" s="24">
        <v>0</v>
      </c>
      <c r="O168" s="25">
        <f>M168*N168</f>
        <v>0</v>
      </c>
      <c r="P168" s="52">
        <v>2.45343</v>
      </c>
      <c r="Q168" s="53">
        <f>M168*P168</f>
        <v>19.23519787875</v>
      </c>
      <c r="R168" s="52"/>
      <c r="S168" s="53">
        <f>M168*R168</f>
        <v>0</v>
      </c>
    </row>
    <row r="169" spans="6:19" s="54" customFormat="1" ht="11.25" hidden="1" outlineLevel="3">
      <c r="F169" s="55"/>
      <c r="G169" s="56"/>
      <c r="H169" s="56"/>
      <c r="I169" s="57" t="s">
        <v>121</v>
      </c>
      <c r="J169" s="56"/>
      <c r="K169" s="58">
        <v>0</v>
      </c>
      <c r="L169" s="59"/>
      <c r="M169" s="60"/>
      <c r="N169" s="59"/>
      <c r="O169" s="61"/>
      <c r="P169" s="62"/>
      <c r="Q169" s="59"/>
      <c r="R169" s="59"/>
      <c r="S169" s="59"/>
    </row>
    <row r="170" spans="6:19" s="54" customFormat="1" ht="11.25" hidden="1" outlineLevel="3">
      <c r="F170" s="55"/>
      <c r="G170" s="56"/>
      <c r="H170" s="56"/>
      <c r="I170" s="57" t="s">
        <v>448</v>
      </c>
      <c r="J170" s="56"/>
      <c r="K170" s="58">
        <v>5.0715000000000003</v>
      </c>
      <c r="L170" s="59"/>
      <c r="M170" s="60"/>
      <c r="N170" s="59"/>
      <c r="O170" s="61"/>
      <c r="P170" s="62"/>
      <c r="Q170" s="59"/>
      <c r="R170" s="59"/>
      <c r="S170" s="59"/>
    </row>
    <row r="171" spans="6:19" s="54" customFormat="1" ht="11.25" hidden="1" outlineLevel="3">
      <c r="F171" s="55"/>
      <c r="G171" s="56"/>
      <c r="H171" s="56"/>
      <c r="I171" s="57" t="s">
        <v>335</v>
      </c>
      <c r="J171" s="56"/>
      <c r="K171" s="58">
        <v>0</v>
      </c>
      <c r="L171" s="59"/>
      <c r="M171" s="60"/>
      <c r="N171" s="59"/>
      <c r="O171" s="61"/>
      <c r="P171" s="62"/>
      <c r="Q171" s="59"/>
      <c r="R171" s="59"/>
      <c r="S171" s="59"/>
    </row>
    <row r="172" spans="6:19" s="54" customFormat="1" ht="11.25" hidden="1" outlineLevel="3">
      <c r="F172" s="55"/>
      <c r="G172" s="56"/>
      <c r="H172" s="56"/>
      <c r="I172" s="57" t="s">
        <v>536</v>
      </c>
      <c r="J172" s="56"/>
      <c r="K172" s="58">
        <v>2.7686249999999997</v>
      </c>
      <c r="L172" s="59"/>
      <c r="M172" s="60"/>
      <c r="N172" s="59"/>
      <c r="O172" s="61"/>
      <c r="P172" s="62"/>
      <c r="Q172" s="59"/>
      <c r="R172" s="59"/>
      <c r="S172" s="59"/>
    </row>
    <row r="173" spans="6:19" s="54" customFormat="1" ht="11.25" hidden="1" outlineLevel="3">
      <c r="F173" s="55"/>
      <c r="G173" s="56"/>
      <c r="H173" s="56"/>
      <c r="I173" s="57"/>
      <c r="J173" s="56"/>
      <c r="K173" s="58">
        <v>0</v>
      </c>
      <c r="L173" s="59"/>
      <c r="M173" s="60"/>
      <c r="N173" s="59"/>
      <c r="O173" s="61"/>
      <c r="P173" s="62"/>
      <c r="Q173" s="59"/>
      <c r="R173" s="59"/>
      <c r="S173" s="59"/>
    </row>
    <row r="174" spans="6:19" s="48" customFormat="1" ht="24" outlineLevel="2" collapsed="1">
      <c r="F174" s="20">
        <v>2</v>
      </c>
      <c r="G174" s="21" t="s">
        <v>15</v>
      </c>
      <c r="H174" s="49" t="s">
        <v>162</v>
      </c>
      <c r="I174" s="50" t="s">
        <v>640</v>
      </c>
      <c r="J174" s="21" t="s">
        <v>18</v>
      </c>
      <c r="K174" s="51">
        <v>87.112499999999997</v>
      </c>
      <c r="L174" s="24">
        <v>0</v>
      </c>
      <c r="M174" s="51">
        <f>K174*(1+L174/100)</f>
        <v>87.112499999999997</v>
      </c>
      <c r="N174" s="24">
        <v>0</v>
      </c>
      <c r="O174" s="25">
        <f>M174*N174</f>
        <v>0</v>
      </c>
      <c r="P174" s="52">
        <v>1.128E-2</v>
      </c>
      <c r="Q174" s="53">
        <f>M174*P174</f>
        <v>0.98262899999999997</v>
      </c>
      <c r="R174" s="52"/>
      <c r="S174" s="53">
        <f>M174*R174</f>
        <v>0</v>
      </c>
    </row>
    <row r="175" spans="6:19" s="54" customFormat="1" ht="11.25" hidden="1" outlineLevel="3">
      <c r="F175" s="55"/>
      <c r="G175" s="56"/>
      <c r="H175" s="56"/>
      <c r="I175" s="57" t="s">
        <v>121</v>
      </c>
      <c r="J175" s="56"/>
      <c r="K175" s="58">
        <v>0</v>
      </c>
      <c r="L175" s="59"/>
      <c r="M175" s="60"/>
      <c r="N175" s="59"/>
      <c r="O175" s="61"/>
      <c r="P175" s="62"/>
      <c r="Q175" s="59"/>
      <c r="R175" s="59"/>
      <c r="S175" s="59"/>
    </row>
    <row r="176" spans="6:19" s="54" customFormat="1" ht="11.25" hidden="1" outlineLevel="3">
      <c r="F176" s="55"/>
      <c r="G176" s="56"/>
      <c r="H176" s="56"/>
      <c r="I176" s="57" t="s">
        <v>273</v>
      </c>
      <c r="J176" s="56"/>
      <c r="K176" s="58">
        <v>56.349999999999994</v>
      </c>
      <c r="L176" s="59"/>
      <c r="M176" s="60"/>
      <c r="N176" s="59"/>
      <c r="O176" s="61"/>
      <c r="P176" s="62"/>
      <c r="Q176" s="59"/>
      <c r="R176" s="59"/>
      <c r="S176" s="59"/>
    </row>
    <row r="177" spans="6:19" s="54" customFormat="1" ht="11.25" hidden="1" outlineLevel="3">
      <c r="F177" s="55"/>
      <c r="G177" s="56"/>
      <c r="H177" s="56"/>
      <c r="I177" s="57" t="s">
        <v>335</v>
      </c>
      <c r="J177" s="56"/>
      <c r="K177" s="58">
        <v>0</v>
      </c>
      <c r="L177" s="59"/>
      <c r="M177" s="60"/>
      <c r="N177" s="59"/>
      <c r="O177" s="61"/>
      <c r="P177" s="62"/>
      <c r="Q177" s="59"/>
      <c r="R177" s="59"/>
      <c r="S177" s="59"/>
    </row>
    <row r="178" spans="6:19" s="54" customFormat="1" ht="11.25" hidden="1" outlineLevel="3">
      <c r="F178" s="55"/>
      <c r="G178" s="56"/>
      <c r="H178" s="56"/>
      <c r="I178" s="57" t="s">
        <v>516</v>
      </c>
      <c r="J178" s="56"/>
      <c r="K178" s="58">
        <v>30.762499999999999</v>
      </c>
      <c r="L178" s="59"/>
      <c r="M178" s="60"/>
      <c r="N178" s="59"/>
      <c r="O178" s="61"/>
      <c r="P178" s="62"/>
      <c r="Q178" s="59"/>
      <c r="R178" s="59"/>
      <c r="S178" s="59"/>
    </row>
    <row r="179" spans="6:19" s="54" customFormat="1" ht="11.25" hidden="1" outlineLevel="3">
      <c r="F179" s="55"/>
      <c r="G179" s="56"/>
      <c r="H179" s="56"/>
      <c r="I179" s="57"/>
      <c r="J179" s="56"/>
      <c r="K179" s="58">
        <v>0</v>
      </c>
      <c r="L179" s="59"/>
      <c r="M179" s="60"/>
      <c r="N179" s="59"/>
      <c r="O179" s="61"/>
      <c r="P179" s="62"/>
      <c r="Q179" s="59"/>
      <c r="R179" s="59"/>
      <c r="S179" s="59"/>
    </row>
    <row r="180" spans="6:19" s="48" customFormat="1" ht="12" outlineLevel="2">
      <c r="F180" s="20">
        <v>3</v>
      </c>
      <c r="G180" s="21" t="s">
        <v>15</v>
      </c>
      <c r="H180" s="49" t="s">
        <v>163</v>
      </c>
      <c r="I180" s="50" t="s">
        <v>577</v>
      </c>
      <c r="J180" s="21" t="s">
        <v>18</v>
      </c>
      <c r="K180" s="51">
        <v>87.111999999999995</v>
      </c>
      <c r="L180" s="24">
        <v>0</v>
      </c>
      <c r="M180" s="51">
        <f>K180*(1+L180/100)</f>
        <v>87.111999999999995</v>
      </c>
      <c r="N180" s="24">
        <v>0</v>
      </c>
      <c r="O180" s="25">
        <f>M180*N180</f>
        <v>0</v>
      </c>
      <c r="P180" s="52">
        <v>1.09E-2</v>
      </c>
      <c r="Q180" s="53">
        <f>M180*P180</f>
        <v>0.94952079999999994</v>
      </c>
      <c r="R180" s="52"/>
      <c r="S180" s="53">
        <f>M180*R180</f>
        <v>0</v>
      </c>
    </row>
    <row r="181" spans="6:19" s="48" customFormat="1" ht="12" outlineLevel="2" collapsed="1">
      <c r="F181" s="20">
        <v>4</v>
      </c>
      <c r="G181" s="21" t="s">
        <v>15</v>
      </c>
      <c r="H181" s="49" t="s">
        <v>164</v>
      </c>
      <c r="I181" s="50" t="s">
        <v>561</v>
      </c>
      <c r="J181" s="21" t="s">
        <v>9</v>
      </c>
      <c r="K181" s="51">
        <v>1.2544000000000002</v>
      </c>
      <c r="L181" s="24">
        <v>0</v>
      </c>
      <c r="M181" s="51">
        <f>K181*(1+L181/100)</f>
        <v>1.2544000000000002</v>
      </c>
      <c r="N181" s="24">
        <v>0</v>
      </c>
      <c r="O181" s="25">
        <f>M181*N181</f>
        <v>0</v>
      </c>
      <c r="P181" s="52">
        <v>1.0551600000000001</v>
      </c>
      <c r="Q181" s="53">
        <f>M181*P181</f>
        <v>1.3235927040000004</v>
      </c>
      <c r="R181" s="52"/>
      <c r="S181" s="53">
        <f>M181*R181</f>
        <v>0</v>
      </c>
    </row>
    <row r="182" spans="6:19" s="54" customFormat="1" ht="11.25" hidden="1" outlineLevel="3">
      <c r="F182" s="55"/>
      <c r="G182" s="56"/>
      <c r="H182" s="56"/>
      <c r="I182" s="57" t="s">
        <v>332</v>
      </c>
      <c r="J182" s="56"/>
      <c r="K182" s="58">
        <v>1.2544000000000002</v>
      </c>
      <c r="L182" s="59"/>
      <c r="M182" s="60"/>
      <c r="N182" s="59"/>
      <c r="O182" s="61"/>
      <c r="P182" s="62"/>
      <c r="Q182" s="59"/>
      <c r="R182" s="59"/>
      <c r="S182" s="59"/>
    </row>
    <row r="183" spans="6:19" s="54" customFormat="1" ht="11.25" hidden="1" outlineLevel="3">
      <c r="F183" s="55"/>
      <c r="G183" s="56"/>
      <c r="H183" s="56"/>
      <c r="I183" s="57"/>
      <c r="J183" s="56"/>
      <c r="K183" s="58">
        <v>0</v>
      </c>
      <c r="L183" s="59"/>
      <c r="M183" s="60"/>
      <c r="N183" s="59"/>
      <c r="O183" s="61"/>
      <c r="P183" s="62"/>
      <c r="Q183" s="59"/>
      <c r="R183" s="59"/>
      <c r="S183" s="59"/>
    </row>
    <row r="184" spans="6:19" s="48" customFormat="1" ht="12" outlineLevel="2" collapsed="1">
      <c r="F184" s="20">
        <v>5</v>
      </c>
      <c r="G184" s="21" t="s">
        <v>15</v>
      </c>
      <c r="H184" s="49" t="s">
        <v>165</v>
      </c>
      <c r="I184" s="50" t="s">
        <v>574</v>
      </c>
      <c r="J184" s="21" t="s">
        <v>35</v>
      </c>
      <c r="K184" s="51">
        <v>60</v>
      </c>
      <c r="L184" s="24">
        <v>0</v>
      </c>
      <c r="M184" s="51">
        <f>K184*(1+L184/100)</f>
        <v>60</v>
      </c>
      <c r="N184" s="24">
        <v>0</v>
      </c>
      <c r="O184" s="25">
        <f>M184*N184</f>
        <v>0</v>
      </c>
      <c r="P184" s="52">
        <v>5.8999999999999997E-2</v>
      </c>
      <c r="Q184" s="53">
        <f>M184*P184</f>
        <v>3.54</v>
      </c>
      <c r="R184" s="52"/>
      <c r="S184" s="53">
        <f>M184*R184</f>
        <v>0</v>
      </c>
    </row>
    <row r="185" spans="6:19" s="54" customFormat="1" ht="11.25" hidden="1" outlineLevel="3">
      <c r="F185" s="55"/>
      <c r="G185" s="56"/>
      <c r="H185" s="56"/>
      <c r="I185" s="57" t="s">
        <v>308</v>
      </c>
      <c r="J185" s="56"/>
      <c r="K185" s="58">
        <v>0</v>
      </c>
      <c r="L185" s="59"/>
      <c r="M185" s="60"/>
      <c r="N185" s="59"/>
      <c r="O185" s="61"/>
      <c r="P185" s="62"/>
      <c r="Q185" s="59"/>
      <c r="R185" s="59"/>
      <c r="S185" s="59"/>
    </row>
    <row r="186" spans="6:19" s="54" customFormat="1" ht="11.25" hidden="1" outlineLevel="3">
      <c r="F186" s="55"/>
      <c r="G186" s="56"/>
      <c r="H186" s="56"/>
      <c r="I186" s="57" t="s">
        <v>11</v>
      </c>
      <c r="J186" s="56"/>
      <c r="K186" s="58">
        <v>60</v>
      </c>
      <c r="L186" s="59"/>
      <c r="M186" s="60"/>
      <c r="N186" s="59"/>
      <c r="O186" s="61"/>
      <c r="P186" s="62"/>
      <c r="Q186" s="59"/>
      <c r="R186" s="59"/>
      <c r="S186" s="59"/>
    </row>
    <row r="187" spans="6:19" s="54" customFormat="1" ht="11.25" hidden="1" outlineLevel="3">
      <c r="F187" s="55"/>
      <c r="G187" s="56"/>
      <c r="H187" s="56"/>
      <c r="I187" s="57"/>
      <c r="J187" s="56"/>
      <c r="K187" s="58">
        <v>0</v>
      </c>
      <c r="L187" s="59"/>
      <c r="M187" s="60"/>
      <c r="N187" s="59"/>
      <c r="O187" s="61"/>
      <c r="P187" s="62"/>
      <c r="Q187" s="59"/>
      <c r="R187" s="59"/>
      <c r="S187" s="59"/>
    </row>
    <row r="188" spans="6:19" s="48" customFormat="1" ht="24" outlineLevel="2" collapsed="1">
      <c r="F188" s="20">
        <v>6</v>
      </c>
      <c r="G188" s="21" t="s">
        <v>15</v>
      </c>
      <c r="H188" s="49" t="s">
        <v>166</v>
      </c>
      <c r="I188" s="50" t="s">
        <v>626</v>
      </c>
      <c r="J188" s="21" t="s">
        <v>9</v>
      </c>
      <c r="K188" s="51">
        <v>1.1750235</v>
      </c>
      <c r="L188" s="24">
        <v>0</v>
      </c>
      <c r="M188" s="51">
        <f>K188*(1+L188/100)</f>
        <v>1.1750235</v>
      </c>
      <c r="N188" s="24">
        <v>0</v>
      </c>
      <c r="O188" s="25">
        <f>M188*N188</f>
        <v>0</v>
      </c>
      <c r="P188" s="52">
        <v>1.7090000000000001E-2</v>
      </c>
      <c r="Q188" s="53">
        <f>M188*P188</f>
        <v>2.0081151615000001E-2</v>
      </c>
      <c r="R188" s="52"/>
      <c r="S188" s="53">
        <f>M188*R188</f>
        <v>0</v>
      </c>
    </row>
    <row r="189" spans="6:19" s="54" customFormat="1" ht="11.25" hidden="1" outlineLevel="3">
      <c r="F189" s="55"/>
      <c r="G189" s="56"/>
      <c r="H189" s="56"/>
      <c r="I189" s="57" t="s">
        <v>38</v>
      </c>
      <c r="J189" s="56"/>
      <c r="K189" s="58">
        <v>0</v>
      </c>
      <c r="L189" s="59"/>
      <c r="M189" s="60"/>
      <c r="N189" s="59"/>
      <c r="O189" s="61"/>
      <c r="P189" s="62"/>
      <c r="Q189" s="59"/>
      <c r="R189" s="59"/>
      <c r="S189" s="59"/>
    </row>
    <row r="190" spans="6:19" s="54" customFormat="1" ht="11.25" hidden="1" outlineLevel="3">
      <c r="F190" s="55"/>
      <c r="G190" s="56"/>
      <c r="H190" s="56"/>
      <c r="I190" s="57" t="s">
        <v>27</v>
      </c>
      <c r="J190" s="56"/>
      <c r="K190" s="58">
        <v>0</v>
      </c>
      <c r="L190" s="59"/>
      <c r="M190" s="60"/>
      <c r="N190" s="59"/>
      <c r="O190" s="61"/>
      <c r="P190" s="62"/>
      <c r="Q190" s="59"/>
      <c r="R190" s="59"/>
      <c r="S190" s="59"/>
    </row>
    <row r="191" spans="6:19" s="54" customFormat="1" ht="11.25" hidden="1" outlineLevel="3">
      <c r="F191" s="55"/>
      <c r="G191" s="56"/>
      <c r="H191" s="56"/>
      <c r="I191" s="57" t="s">
        <v>470</v>
      </c>
      <c r="J191" s="56"/>
      <c r="K191" s="58">
        <v>0.35182349999999996</v>
      </c>
      <c r="L191" s="59"/>
      <c r="M191" s="60"/>
      <c r="N191" s="59"/>
      <c r="O191" s="61"/>
      <c r="P191" s="62"/>
      <c r="Q191" s="59"/>
      <c r="R191" s="59"/>
      <c r="S191" s="59"/>
    </row>
    <row r="192" spans="6:19" s="54" customFormat="1" ht="11.25" hidden="1" outlineLevel="3">
      <c r="F192" s="55"/>
      <c r="G192" s="56"/>
      <c r="H192" s="56"/>
      <c r="I192" s="57" t="s">
        <v>37</v>
      </c>
      <c r="J192" s="56"/>
      <c r="K192" s="58">
        <v>0</v>
      </c>
      <c r="L192" s="59"/>
      <c r="M192" s="60"/>
      <c r="N192" s="59"/>
      <c r="O192" s="61"/>
      <c r="P192" s="62"/>
      <c r="Q192" s="59"/>
      <c r="R192" s="59"/>
      <c r="S192" s="59"/>
    </row>
    <row r="193" spans="6:19" s="54" customFormat="1" ht="11.25" hidden="1" outlineLevel="3">
      <c r="F193" s="55"/>
      <c r="G193" s="56"/>
      <c r="H193" s="56"/>
      <c r="I193" s="57" t="s">
        <v>28</v>
      </c>
      <c r="J193" s="56"/>
      <c r="K193" s="58">
        <v>0</v>
      </c>
      <c r="L193" s="59"/>
      <c r="M193" s="60"/>
      <c r="N193" s="59"/>
      <c r="O193" s="61"/>
      <c r="P193" s="62"/>
      <c r="Q193" s="59"/>
      <c r="R193" s="59"/>
      <c r="S193" s="59"/>
    </row>
    <row r="194" spans="6:19" s="54" customFormat="1" ht="11.25" hidden="1" outlineLevel="3">
      <c r="F194" s="55"/>
      <c r="G194" s="56"/>
      <c r="H194" s="56"/>
      <c r="I194" s="57" t="s">
        <v>446</v>
      </c>
      <c r="J194" s="56"/>
      <c r="K194" s="58">
        <v>0.82320000000000004</v>
      </c>
      <c r="L194" s="59"/>
      <c r="M194" s="60"/>
      <c r="N194" s="59"/>
      <c r="O194" s="61"/>
      <c r="P194" s="62"/>
      <c r="Q194" s="59"/>
      <c r="R194" s="59"/>
      <c r="S194" s="59"/>
    </row>
    <row r="195" spans="6:19" s="54" customFormat="1" ht="11.25" hidden="1" outlineLevel="3">
      <c r="F195" s="55"/>
      <c r="G195" s="56"/>
      <c r="H195" s="56"/>
      <c r="I195" s="57"/>
      <c r="J195" s="56"/>
      <c r="K195" s="58">
        <v>0</v>
      </c>
      <c r="L195" s="59"/>
      <c r="M195" s="60"/>
      <c r="N195" s="59"/>
      <c r="O195" s="61"/>
      <c r="P195" s="62"/>
      <c r="Q195" s="59"/>
      <c r="R195" s="59"/>
      <c r="S195" s="59"/>
    </row>
    <row r="196" spans="6:19" s="54" customFormat="1" ht="11.25" hidden="1" outlineLevel="3">
      <c r="F196" s="55"/>
      <c r="G196" s="56"/>
      <c r="H196" s="56"/>
      <c r="I196" s="57"/>
      <c r="J196" s="56"/>
      <c r="K196" s="58">
        <v>0</v>
      </c>
      <c r="L196" s="59"/>
      <c r="M196" s="60"/>
      <c r="N196" s="59"/>
      <c r="O196" s="61"/>
      <c r="P196" s="62"/>
      <c r="Q196" s="59"/>
      <c r="R196" s="59"/>
      <c r="S196" s="59"/>
    </row>
    <row r="197" spans="6:19" s="48" customFormat="1" ht="24" outlineLevel="2" collapsed="1">
      <c r="F197" s="20">
        <v>7</v>
      </c>
      <c r="G197" s="21" t="s">
        <v>15</v>
      </c>
      <c r="H197" s="49" t="s">
        <v>167</v>
      </c>
      <c r="I197" s="50" t="s">
        <v>634</v>
      </c>
      <c r="J197" s="21" t="s">
        <v>9</v>
      </c>
      <c r="K197" s="51">
        <v>2.1025620000000003</v>
      </c>
      <c r="L197" s="24">
        <v>0</v>
      </c>
      <c r="M197" s="51">
        <f>K197*(1+L197/100)</f>
        <v>2.1025620000000003</v>
      </c>
      <c r="N197" s="24">
        <v>0</v>
      </c>
      <c r="O197" s="25">
        <f>M197*N197</f>
        <v>0</v>
      </c>
      <c r="P197" s="52">
        <v>1.221E-2</v>
      </c>
      <c r="Q197" s="53">
        <f>M197*P197</f>
        <v>2.5672282020000003E-2</v>
      </c>
      <c r="R197" s="52"/>
      <c r="S197" s="53">
        <f>M197*R197</f>
        <v>0</v>
      </c>
    </row>
    <row r="198" spans="6:19" s="54" customFormat="1" ht="11.25" hidden="1" outlineLevel="3">
      <c r="F198" s="55"/>
      <c r="G198" s="56"/>
      <c r="H198" s="56"/>
      <c r="I198" s="57" t="s">
        <v>38</v>
      </c>
      <c r="J198" s="56"/>
      <c r="K198" s="58">
        <v>0</v>
      </c>
      <c r="L198" s="59"/>
      <c r="M198" s="60"/>
      <c r="N198" s="59"/>
      <c r="O198" s="61"/>
      <c r="P198" s="62"/>
      <c r="Q198" s="59"/>
      <c r="R198" s="59"/>
      <c r="S198" s="59"/>
    </row>
    <row r="199" spans="6:19" s="54" customFormat="1" ht="11.25" hidden="1" outlineLevel="3">
      <c r="F199" s="55"/>
      <c r="G199" s="56"/>
      <c r="H199" s="56"/>
      <c r="I199" s="57" t="s">
        <v>29</v>
      </c>
      <c r="J199" s="56"/>
      <c r="K199" s="58">
        <v>0</v>
      </c>
      <c r="L199" s="59"/>
      <c r="M199" s="60"/>
      <c r="N199" s="59"/>
      <c r="O199" s="61"/>
      <c r="P199" s="62"/>
      <c r="Q199" s="59"/>
      <c r="R199" s="59"/>
      <c r="S199" s="59"/>
    </row>
    <row r="200" spans="6:19" s="54" customFormat="1" ht="11.25" hidden="1" outlineLevel="3">
      <c r="F200" s="55"/>
      <c r="G200" s="56"/>
      <c r="H200" s="56"/>
      <c r="I200" s="57" t="s">
        <v>447</v>
      </c>
      <c r="J200" s="56"/>
      <c r="K200" s="58">
        <v>1.5066030000000001</v>
      </c>
      <c r="L200" s="59"/>
      <c r="M200" s="60"/>
      <c r="N200" s="59"/>
      <c r="O200" s="61"/>
      <c r="P200" s="62"/>
      <c r="Q200" s="59"/>
      <c r="R200" s="59"/>
      <c r="S200" s="59"/>
    </row>
    <row r="201" spans="6:19" s="54" customFormat="1" ht="11.25" hidden="1" outlineLevel="3">
      <c r="F201" s="55"/>
      <c r="G201" s="56"/>
      <c r="H201" s="56"/>
      <c r="I201" s="57" t="s">
        <v>37</v>
      </c>
      <c r="J201" s="56"/>
      <c r="K201" s="58">
        <v>0</v>
      </c>
      <c r="L201" s="59"/>
      <c r="M201" s="60"/>
      <c r="N201" s="59"/>
      <c r="O201" s="61"/>
      <c r="P201" s="62"/>
      <c r="Q201" s="59"/>
      <c r="R201" s="59"/>
      <c r="S201" s="59"/>
    </row>
    <row r="202" spans="6:19" s="54" customFormat="1" ht="11.25" hidden="1" outlineLevel="3">
      <c r="F202" s="55"/>
      <c r="G202" s="56"/>
      <c r="H202" s="56"/>
      <c r="I202" s="57" t="s">
        <v>29</v>
      </c>
      <c r="J202" s="56"/>
      <c r="K202" s="58">
        <v>0</v>
      </c>
      <c r="L202" s="59"/>
      <c r="M202" s="60"/>
      <c r="N202" s="59"/>
      <c r="O202" s="61"/>
      <c r="P202" s="62"/>
      <c r="Q202" s="59"/>
      <c r="R202" s="59"/>
      <c r="S202" s="59"/>
    </row>
    <row r="203" spans="6:19" s="54" customFormat="1" ht="11.25" hidden="1" outlineLevel="3">
      <c r="F203" s="55"/>
      <c r="G203" s="56"/>
      <c r="H203" s="56"/>
      <c r="I203" s="57" t="s">
        <v>452</v>
      </c>
      <c r="J203" s="56"/>
      <c r="K203" s="58">
        <v>0.59595900000000013</v>
      </c>
      <c r="L203" s="59"/>
      <c r="M203" s="60"/>
      <c r="N203" s="59"/>
      <c r="O203" s="61"/>
      <c r="P203" s="62"/>
      <c r="Q203" s="59"/>
      <c r="R203" s="59"/>
      <c r="S203" s="59"/>
    </row>
    <row r="204" spans="6:19" s="54" customFormat="1" ht="11.25" hidden="1" outlineLevel="3">
      <c r="F204" s="55"/>
      <c r="G204" s="56"/>
      <c r="H204" s="56"/>
      <c r="I204" s="57"/>
      <c r="J204" s="56"/>
      <c r="K204" s="58">
        <v>0</v>
      </c>
      <c r="L204" s="59"/>
      <c r="M204" s="60"/>
      <c r="N204" s="59"/>
      <c r="O204" s="61"/>
      <c r="P204" s="62"/>
      <c r="Q204" s="59"/>
      <c r="R204" s="59"/>
      <c r="S204" s="59"/>
    </row>
    <row r="205" spans="6:19" s="48" customFormat="1" ht="12" outlineLevel="2" collapsed="1">
      <c r="F205" s="20">
        <v>8</v>
      </c>
      <c r="G205" s="21" t="s">
        <v>7</v>
      </c>
      <c r="H205" s="49" t="s">
        <v>108</v>
      </c>
      <c r="I205" s="50" t="s">
        <v>663</v>
      </c>
      <c r="J205" s="21" t="s">
        <v>9</v>
      </c>
      <c r="K205" s="51">
        <v>3.2780000000000005</v>
      </c>
      <c r="L205" s="24">
        <v>8</v>
      </c>
      <c r="M205" s="51">
        <f>K205*(1+L205/100)</f>
        <v>3.5402400000000007</v>
      </c>
      <c r="N205" s="24">
        <v>0</v>
      </c>
      <c r="O205" s="25">
        <f>M205*N205</f>
        <v>0</v>
      </c>
      <c r="P205" s="52">
        <v>1</v>
      </c>
      <c r="Q205" s="53">
        <f>M205*P205</f>
        <v>3.5402400000000007</v>
      </c>
      <c r="R205" s="52"/>
      <c r="S205" s="53">
        <f>M205*R205</f>
        <v>0</v>
      </c>
    </row>
    <row r="206" spans="6:19" s="54" customFormat="1" ht="11.25" hidden="1" outlineLevel="3">
      <c r="F206" s="55"/>
      <c r="G206" s="56"/>
      <c r="H206" s="56"/>
      <c r="I206" s="57" t="s">
        <v>280</v>
      </c>
      <c r="J206" s="56"/>
      <c r="K206" s="58">
        <v>3.2780000000000005</v>
      </c>
      <c r="L206" s="59"/>
      <c r="M206" s="60"/>
      <c r="N206" s="59"/>
      <c r="O206" s="61"/>
      <c r="P206" s="62"/>
      <c r="Q206" s="59"/>
      <c r="R206" s="59"/>
      <c r="S206" s="59"/>
    </row>
    <row r="207" spans="6:19" s="54" customFormat="1" ht="11.25" hidden="1" outlineLevel="3">
      <c r="F207" s="55"/>
      <c r="G207" s="56"/>
      <c r="H207" s="56"/>
      <c r="I207" s="57"/>
      <c r="J207" s="56"/>
      <c r="K207" s="58">
        <v>0</v>
      </c>
      <c r="L207" s="59"/>
      <c r="M207" s="60"/>
      <c r="N207" s="59"/>
      <c r="O207" s="61"/>
      <c r="P207" s="62"/>
      <c r="Q207" s="59"/>
      <c r="R207" s="59"/>
      <c r="S207" s="59"/>
    </row>
    <row r="208" spans="6:19" s="48" customFormat="1" ht="12" outlineLevel="2" collapsed="1">
      <c r="F208" s="20">
        <v>9</v>
      </c>
      <c r="G208" s="21" t="s">
        <v>15</v>
      </c>
      <c r="H208" s="49" t="s">
        <v>168</v>
      </c>
      <c r="I208" s="50" t="s">
        <v>567</v>
      </c>
      <c r="J208" s="21" t="s">
        <v>8</v>
      </c>
      <c r="K208" s="51">
        <v>3</v>
      </c>
      <c r="L208" s="24">
        <v>0</v>
      </c>
      <c r="M208" s="51">
        <f>K208*(1+L208/100)</f>
        <v>3</v>
      </c>
      <c r="N208" s="24">
        <v>0</v>
      </c>
      <c r="O208" s="25">
        <f>M208*N208</f>
        <v>0</v>
      </c>
      <c r="P208" s="52">
        <v>0.24997</v>
      </c>
      <c r="Q208" s="53">
        <f>M208*P208</f>
        <v>0.74990999999999997</v>
      </c>
      <c r="R208" s="52"/>
      <c r="S208" s="53">
        <f>M208*R208</f>
        <v>0</v>
      </c>
    </row>
    <row r="209" spans="6:19" s="54" customFormat="1" ht="11.25" hidden="1" outlineLevel="3">
      <c r="F209" s="55"/>
      <c r="G209" s="56"/>
      <c r="H209" s="56"/>
      <c r="I209" s="57" t="s">
        <v>75</v>
      </c>
      <c r="J209" s="56"/>
      <c r="K209" s="58">
        <v>0</v>
      </c>
      <c r="L209" s="59"/>
      <c r="M209" s="60"/>
      <c r="N209" s="59"/>
      <c r="O209" s="61"/>
      <c r="P209" s="62"/>
      <c r="Q209" s="59"/>
      <c r="R209" s="59"/>
      <c r="S209" s="59"/>
    </row>
    <row r="210" spans="6:19" s="54" customFormat="1" ht="11.25" hidden="1" outlineLevel="3">
      <c r="F210" s="55"/>
      <c r="G210" s="56"/>
      <c r="H210" s="56"/>
      <c r="I210" s="57" t="s">
        <v>41</v>
      </c>
      <c r="J210" s="56"/>
      <c r="K210" s="58">
        <v>3</v>
      </c>
      <c r="L210" s="59"/>
      <c r="M210" s="60"/>
      <c r="N210" s="59"/>
      <c r="O210" s="61"/>
      <c r="P210" s="62"/>
      <c r="Q210" s="59"/>
      <c r="R210" s="59"/>
      <c r="S210" s="59"/>
    </row>
    <row r="211" spans="6:19" s="54" customFormat="1" ht="11.25" hidden="1" outlineLevel="3">
      <c r="F211" s="55"/>
      <c r="G211" s="56"/>
      <c r="H211" s="56"/>
      <c r="I211" s="57"/>
      <c r="J211" s="56"/>
      <c r="K211" s="58">
        <v>0</v>
      </c>
      <c r="L211" s="59"/>
      <c r="M211" s="60"/>
      <c r="N211" s="59"/>
      <c r="O211" s="61"/>
      <c r="P211" s="62"/>
      <c r="Q211" s="59"/>
      <c r="R211" s="59"/>
      <c r="S211" s="59"/>
    </row>
    <row r="212" spans="6:19" s="48" customFormat="1" ht="12" outlineLevel="2" collapsed="1">
      <c r="F212" s="20">
        <v>10</v>
      </c>
      <c r="G212" s="21" t="s">
        <v>15</v>
      </c>
      <c r="H212" s="49" t="s">
        <v>169</v>
      </c>
      <c r="I212" s="50" t="s">
        <v>568</v>
      </c>
      <c r="J212" s="21" t="s">
        <v>18</v>
      </c>
      <c r="K212" s="51">
        <v>0.89999999999999991</v>
      </c>
      <c r="L212" s="24">
        <v>0</v>
      </c>
      <c r="M212" s="51">
        <f>K212*(1+L212/100)</f>
        <v>0.89999999999999991</v>
      </c>
      <c r="N212" s="24">
        <v>0</v>
      </c>
      <c r="O212" s="25">
        <f>M212*N212</f>
        <v>0</v>
      </c>
      <c r="P212" s="52">
        <v>6.5799999999999999E-3</v>
      </c>
      <c r="Q212" s="53">
        <f>M212*P212</f>
        <v>5.9219999999999993E-3</v>
      </c>
      <c r="R212" s="52"/>
      <c r="S212" s="53">
        <f>M212*R212</f>
        <v>0</v>
      </c>
    </row>
    <row r="213" spans="6:19" s="54" customFormat="1" ht="11.25" hidden="1" outlineLevel="3">
      <c r="F213" s="55"/>
      <c r="G213" s="56"/>
      <c r="H213" s="56"/>
      <c r="I213" s="57" t="s">
        <v>149</v>
      </c>
      <c r="J213" s="56"/>
      <c r="K213" s="58">
        <v>0.89999999999999991</v>
      </c>
      <c r="L213" s="59"/>
      <c r="M213" s="60"/>
      <c r="N213" s="59"/>
      <c r="O213" s="61"/>
      <c r="P213" s="62"/>
      <c r="Q213" s="59"/>
      <c r="R213" s="59"/>
      <c r="S213" s="59"/>
    </row>
    <row r="214" spans="6:19" s="54" customFormat="1" ht="11.25" hidden="1" outlineLevel="3">
      <c r="F214" s="55"/>
      <c r="G214" s="56"/>
      <c r="H214" s="56"/>
      <c r="I214" s="57"/>
      <c r="J214" s="56"/>
      <c r="K214" s="58">
        <v>0</v>
      </c>
      <c r="L214" s="59"/>
      <c r="M214" s="60"/>
      <c r="N214" s="59"/>
      <c r="O214" s="61"/>
      <c r="P214" s="62"/>
      <c r="Q214" s="59"/>
      <c r="R214" s="59"/>
      <c r="S214" s="59"/>
    </row>
    <row r="215" spans="6:19" s="48" customFormat="1" ht="12" outlineLevel="2">
      <c r="F215" s="20">
        <v>11</v>
      </c>
      <c r="G215" s="21" t="s">
        <v>15</v>
      </c>
      <c r="H215" s="49" t="s">
        <v>170</v>
      </c>
      <c r="I215" s="50" t="s">
        <v>571</v>
      </c>
      <c r="J215" s="21" t="s">
        <v>18</v>
      </c>
      <c r="K215" s="51">
        <v>0.9</v>
      </c>
      <c r="L215" s="24">
        <v>0</v>
      </c>
      <c r="M215" s="51">
        <f>K215*(1+L215/100)</f>
        <v>0.9</v>
      </c>
      <c r="N215" s="24">
        <v>0</v>
      </c>
      <c r="O215" s="25">
        <f>M215*N215</f>
        <v>0</v>
      </c>
      <c r="P215" s="52"/>
      <c r="Q215" s="53">
        <f>M215*P215</f>
        <v>0</v>
      </c>
      <c r="R215" s="52"/>
      <c r="S215" s="53">
        <f>M215*R215</f>
        <v>0</v>
      </c>
    </row>
    <row r="216" spans="6:19" s="90" customFormat="1" ht="12.75" customHeight="1" outlineLevel="2">
      <c r="F216" s="91"/>
      <c r="G216" s="92"/>
      <c r="H216" s="92"/>
      <c r="I216" s="93"/>
      <c r="J216" s="92"/>
      <c r="K216" s="94"/>
      <c r="L216" s="95"/>
      <c r="M216" s="94"/>
      <c r="N216" s="95"/>
      <c r="O216" s="96"/>
      <c r="P216" s="97"/>
      <c r="Q216" s="95"/>
      <c r="R216" s="95"/>
      <c r="S216" s="95"/>
    </row>
    <row r="217" spans="6:19" s="40" customFormat="1" ht="16.5" customHeight="1" outlineLevel="1">
      <c r="F217" s="41"/>
      <c r="G217" s="6"/>
      <c r="H217" s="42"/>
      <c r="I217" s="42" t="s">
        <v>442</v>
      </c>
      <c r="J217" s="6"/>
      <c r="K217" s="43"/>
      <c r="L217" s="44"/>
      <c r="M217" s="43"/>
      <c r="N217" s="44"/>
      <c r="O217" s="45">
        <f>SUBTOTAL(9,O218:O370)</f>
        <v>0</v>
      </c>
      <c r="P217" s="46"/>
      <c r="Q217" s="47">
        <f>SUBTOTAL(9,Q218:Q370)</f>
        <v>52.839066107509048</v>
      </c>
      <c r="R217" s="44"/>
      <c r="S217" s="47">
        <f>SUBTOTAL(9,S218:S370)</f>
        <v>0</v>
      </c>
    </row>
    <row r="218" spans="6:19" s="48" customFormat="1" ht="24" outlineLevel="2" collapsed="1">
      <c r="F218" s="20">
        <v>1</v>
      </c>
      <c r="G218" s="21" t="s">
        <v>15</v>
      </c>
      <c r="H218" s="49" t="s">
        <v>172</v>
      </c>
      <c r="I218" s="50" t="s">
        <v>628</v>
      </c>
      <c r="J218" s="21" t="s">
        <v>18</v>
      </c>
      <c r="K218" s="51">
        <v>143.10999999999999</v>
      </c>
      <c r="L218" s="24">
        <v>0</v>
      </c>
      <c r="M218" s="51">
        <f>K218*(1+L218/100)</f>
        <v>143.10999999999999</v>
      </c>
      <c r="N218" s="24">
        <v>0</v>
      </c>
      <c r="O218" s="25">
        <f>M218*N218</f>
        <v>0</v>
      </c>
      <c r="P218" s="52">
        <v>5.7000000000000002E-3</v>
      </c>
      <c r="Q218" s="53">
        <f>M218*P218</f>
        <v>0.81572699999999998</v>
      </c>
      <c r="R218" s="52"/>
      <c r="S218" s="53">
        <f>M218*R218</f>
        <v>0</v>
      </c>
    </row>
    <row r="219" spans="6:19" s="54" customFormat="1" ht="11.25" hidden="1" outlineLevel="3">
      <c r="F219" s="55"/>
      <c r="G219" s="56"/>
      <c r="H219" s="56"/>
      <c r="I219" s="57" t="s">
        <v>40</v>
      </c>
      <c r="J219" s="56"/>
      <c r="K219" s="58">
        <v>0</v>
      </c>
      <c r="L219" s="59"/>
      <c r="M219" s="60"/>
      <c r="N219" s="59"/>
      <c r="O219" s="61"/>
      <c r="P219" s="62"/>
      <c r="Q219" s="59"/>
      <c r="R219" s="59"/>
      <c r="S219" s="59"/>
    </row>
    <row r="220" spans="6:19" s="54" customFormat="1" ht="11.25" hidden="1" outlineLevel="3">
      <c r="F220" s="55"/>
      <c r="G220" s="56"/>
      <c r="H220" s="56"/>
      <c r="I220" s="57" t="s">
        <v>414</v>
      </c>
      <c r="J220" s="56"/>
      <c r="K220" s="58">
        <v>104.21</v>
      </c>
      <c r="L220" s="59"/>
      <c r="M220" s="60"/>
      <c r="N220" s="59"/>
      <c r="O220" s="61"/>
      <c r="P220" s="62"/>
      <c r="Q220" s="59"/>
      <c r="R220" s="59"/>
      <c r="S220" s="59"/>
    </row>
    <row r="221" spans="6:19" s="54" customFormat="1" ht="11.25" hidden="1" outlineLevel="3">
      <c r="F221" s="55"/>
      <c r="G221" s="56"/>
      <c r="H221" s="56"/>
      <c r="I221" s="57" t="s">
        <v>37</v>
      </c>
      <c r="J221" s="56"/>
      <c r="K221" s="58">
        <v>0</v>
      </c>
      <c r="L221" s="59"/>
      <c r="M221" s="60"/>
      <c r="N221" s="59"/>
      <c r="O221" s="61"/>
      <c r="P221" s="62"/>
      <c r="Q221" s="59"/>
      <c r="R221" s="59"/>
      <c r="S221" s="59"/>
    </row>
    <row r="222" spans="6:19" s="54" customFormat="1" ht="11.25" hidden="1" outlineLevel="3">
      <c r="F222" s="55"/>
      <c r="G222" s="56"/>
      <c r="H222" s="56"/>
      <c r="I222" s="57" t="s">
        <v>58</v>
      </c>
      <c r="J222" s="56"/>
      <c r="K222" s="58">
        <v>38.9</v>
      </c>
      <c r="L222" s="59"/>
      <c r="M222" s="60"/>
      <c r="N222" s="59"/>
      <c r="O222" s="61"/>
      <c r="P222" s="62"/>
      <c r="Q222" s="59"/>
      <c r="R222" s="59"/>
      <c r="S222" s="59"/>
    </row>
    <row r="223" spans="6:19" s="54" customFormat="1" ht="11.25" hidden="1" outlineLevel="3">
      <c r="F223" s="55"/>
      <c r="G223" s="56"/>
      <c r="H223" s="56"/>
      <c r="I223" s="57"/>
      <c r="J223" s="56"/>
      <c r="K223" s="58">
        <v>0</v>
      </c>
      <c r="L223" s="59"/>
      <c r="M223" s="60"/>
      <c r="N223" s="59"/>
      <c r="O223" s="61"/>
      <c r="P223" s="62"/>
      <c r="Q223" s="59"/>
      <c r="R223" s="59"/>
      <c r="S223" s="59"/>
    </row>
    <row r="224" spans="6:19" s="48" customFormat="1" ht="24" outlineLevel="2" collapsed="1">
      <c r="F224" s="20">
        <v>2</v>
      </c>
      <c r="G224" s="21" t="s">
        <v>15</v>
      </c>
      <c r="H224" s="49" t="s">
        <v>173</v>
      </c>
      <c r="I224" s="50" t="s">
        <v>633</v>
      </c>
      <c r="J224" s="21" t="s">
        <v>18</v>
      </c>
      <c r="K224" s="51">
        <v>296.05700000000002</v>
      </c>
      <c r="L224" s="24">
        <v>0</v>
      </c>
      <c r="M224" s="51">
        <f>K224*(1+L224/100)</f>
        <v>296.05700000000002</v>
      </c>
      <c r="N224" s="24">
        <v>0</v>
      </c>
      <c r="O224" s="25">
        <f>M224*N224</f>
        <v>0</v>
      </c>
      <c r="P224" s="52">
        <v>1.3129999999999999E-2</v>
      </c>
      <c r="Q224" s="53">
        <f>M224*P224</f>
        <v>3.8872284100000001</v>
      </c>
      <c r="R224" s="52"/>
      <c r="S224" s="53">
        <f>M224*R224</f>
        <v>0</v>
      </c>
    </row>
    <row r="225" spans="6:19" s="54" customFormat="1" ht="11.25" hidden="1" outlineLevel="3">
      <c r="F225" s="55"/>
      <c r="G225" s="56"/>
      <c r="H225" s="56"/>
      <c r="I225" s="57" t="s">
        <v>664</v>
      </c>
      <c r="J225" s="56"/>
      <c r="K225" s="58">
        <v>0</v>
      </c>
      <c r="L225" s="59"/>
      <c r="M225" s="60"/>
      <c r="N225" s="59"/>
      <c r="O225" s="61"/>
      <c r="P225" s="62"/>
      <c r="Q225" s="59"/>
      <c r="R225" s="59"/>
      <c r="S225" s="59"/>
    </row>
    <row r="226" spans="6:19" s="54" customFormat="1" ht="11.25" hidden="1" outlineLevel="3">
      <c r="F226" s="55"/>
      <c r="G226" s="56"/>
      <c r="H226" s="56"/>
      <c r="I226" s="57" t="s">
        <v>37</v>
      </c>
      <c r="J226" s="56"/>
      <c r="K226" s="58">
        <v>0</v>
      </c>
      <c r="L226" s="59"/>
      <c r="M226" s="60"/>
      <c r="N226" s="59"/>
      <c r="O226" s="61"/>
      <c r="P226" s="62"/>
      <c r="Q226" s="59"/>
      <c r="R226" s="59"/>
      <c r="S226" s="59"/>
    </row>
    <row r="227" spans="6:19" s="54" customFormat="1" ht="11.25" hidden="1" outlineLevel="3">
      <c r="F227" s="55"/>
      <c r="G227" s="56"/>
      <c r="H227" s="56"/>
      <c r="I227" s="57" t="s">
        <v>300</v>
      </c>
      <c r="J227" s="56"/>
      <c r="K227" s="58">
        <v>17.112000000000002</v>
      </c>
      <c r="L227" s="59"/>
      <c r="M227" s="60"/>
      <c r="N227" s="59"/>
      <c r="O227" s="61"/>
      <c r="P227" s="62"/>
      <c r="Q227" s="59"/>
      <c r="R227" s="59"/>
      <c r="S227" s="59"/>
    </row>
    <row r="228" spans="6:19" s="54" customFormat="1" ht="11.25" hidden="1" outlineLevel="3">
      <c r="F228" s="55"/>
      <c r="G228" s="56"/>
      <c r="H228" s="56"/>
      <c r="I228" s="57" t="s">
        <v>286</v>
      </c>
      <c r="J228" s="56"/>
      <c r="K228" s="58">
        <v>11.02</v>
      </c>
      <c r="L228" s="59"/>
      <c r="M228" s="60"/>
      <c r="N228" s="59"/>
      <c r="O228" s="61"/>
      <c r="P228" s="62"/>
      <c r="Q228" s="59"/>
      <c r="R228" s="59"/>
      <c r="S228" s="59"/>
    </row>
    <row r="229" spans="6:19" s="54" customFormat="1" ht="11.25" hidden="1" outlineLevel="3">
      <c r="F229" s="55"/>
      <c r="G229" s="56"/>
      <c r="H229" s="56"/>
      <c r="I229" s="57" t="s">
        <v>474</v>
      </c>
      <c r="J229" s="56"/>
      <c r="K229" s="58">
        <v>6.9599999999999982</v>
      </c>
      <c r="L229" s="59"/>
      <c r="M229" s="60"/>
      <c r="N229" s="59"/>
      <c r="O229" s="61"/>
      <c r="P229" s="62"/>
      <c r="Q229" s="59"/>
      <c r="R229" s="59"/>
      <c r="S229" s="59"/>
    </row>
    <row r="230" spans="6:19" s="54" customFormat="1" ht="11.25" hidden="1" outlineLevel="3">
      <c r="F230" s="55"/>
      <c r="G230" s="56"/>
      <c r="H230" s="56"/>
      <c r="I230" s="57" t="s">
        <v>5</v>
      </c>
      <c r="J230" s="56"/>
      <c r="K230" s="58">
        <v>35.091999999999999</v>
      </c>
      <c r="L230" s="59"/>
      <c r="M230" s="60"/>
      <c r="N230" s="59"/>
      <c r="O230" s="61"/>
      <c r="P230" s="62"/>
      <c r="Q230" s="59"/>
      <c r="R230" s="59"/>
      <c r="S230" s="59"/>
    </row>
    <row r="231" spans="6:19" s="54" customFormat="1" ht="11.25" hidden="1" outlineLevel="3">
      <c r="F231" s="55"/>
      <c r="G231" s="56"/>
      <c r="H231" s="56"/>
      <c r="I231" s="57" t="s">
        <v>665</v>
      </c>
      <c r="J231" s="56"/>
      <c r="K231" s="58">
        <v>0</v>
      </c>
      <c r="L231" s="59"/>
      <c r="M231" s="60"/>
      <c r="N231" s="59"/>
      <c r="O231" s="61"/>
      <c r="P231" s="62"/>
      <c r="Q231" s="59"/>
      <c r="R231" s="59"/>
      <c r="S231" s="59"/>
    </row>
    <row r="232" spans="6:19" s="54" customFormat="1" ht="11.25" hidden="1" outlineLevel="3">
      <c r="F232" s="55"/>
      <c r="G232" s="56"/>
      <c r="H232" s="56"/>
      <c r="I232" s="57" t="s">
        <v>37</v>
      </c>
      <c r="J232" s="56"/>
      <c r="K232" s="58">
        <v>0</v>
      </c>
      <c r="L232" s="59"/>
      <c r="M232" s="60"/>
      <c r="N232" s="59"/>
      <c r="O232" s="61"/>
      <c r="P232" s="62"/>
      <c r="Q232" s="59"/>
      <c r="R232" s="59"/>
      <c r="S232" s="59"/>
    </row>
    <row r="233" spans="6:19" s="54" customFormat="1" ht="11.25" hidden="1" outlineLevel="3">
      <c r="F233" s="55"/>
      <c r="G233" s="56"/>
      <c r="H233" s="56"/>
      <c r="I233" s="57" t="s">
        <v>450</v>
      </c>
      <c r="J233" s="56"/>
      <c r="K233" s="58">
        <v>43.898750000000007</v>
      </c>
      <c r="L233" s="59"/>
      <c r="M233" s="60"/>
      <c r="N233" s="59"/>
      <c r="O233" s="61"/>
      <c r="P233" s="62"/>
      <c r="Q233" s="59"/>
      <c r="R233" s="59"/>
      <c r="S233" s="59"/>
    </row>
    <row r="234" spans="6:19" s="54" customFormat="1" ht="11.25" hidden="1" outlineLevel="3">
      <c r="F234" s="55"/>
      <c r="G234" s="56"/>
      <c r="H234" s="56"/>
      <c r="I234" s="57" t="s">
        <v>85</v>
      </c>
      <c r="J234" s="56"/>
      <c r="K234" s="58">
        <v>0</v>
      </c>
      <c r="L234" s="59"/>
      <c r="M234" s="60"/>
      <c r="N234" s="59"/>
      <c r="O234" s="61"/>
      <c r="P234" s="62"/>
      <c r="Q234" s="59"/>
      <c r="R234" s="59"/>
      <c r="S234" s="59"/>
    </row>
    <row r="235" spans="6:19" s="54" customFormat="1" ht="11.25" hidden="1" outlineLevel="3">
      <c r="F235" s="55"/>
      <c r="G235" s="56"/>
      <c r="H235" s="56"/>
      <c r="I235" s="57" t="s">
        <v>312</v>
      </c>
      <c r="J235" s="56"/>
      <c r="K235" s="58">
        <v>-2.758</v>
      </c>
      <c r="L235" s="59"/>
      <c r="M235" s="60"/>
      <c r="N235" s="59"/>
      <c r="O235" s="61"/>
      <c r="P235" s="62"/>
      <c r="Q235" s="59"/>
      <c r="R235" s="59"/>
      <c r="S235" s="59"/>
    </row>
    <row r="236" spans="6:19" s="54" customFormat="1" ht="11.25" hidden="1" outlineLevel="3">
      <c r="F236" s="55"/>
      <c r="G236" s="56"/>
      <c r="H236" s="56"/>
      <c r="I236" s="57" t="s">
        <v>5</v>
      </c>
      <c r="J236" s="56"/>
      <c r="K236" s="58">
        <v>41.140750000000004</v>
      </c>
      <c r="L236" s="59"/>
      <c r="M236" s="60"/>
      <c r="N236" s="59"/>
      <c r="O236" s="61"/>
      <c r="P236" s="62"/>
      <c r="Q236" s="59"/>
      <c r="R236" s="59"/>
      <c r="S236" s="59"/>
    </row>
    <row r="237" spans="6:19" s="54" customFormat="1" ht="11.25" hidden="1" outlineLevel="3">
      <c r="F237" s="55"/>
      <c r="G237" s="56"/>
      <c r="H237" s="56"/>
      <c r="I237" s="57" t="s">
        <v>666</v>
      </c>
      <c r="J237" s="56"/>
      <c r="K237" s="58">
        <v>0</v>
      </c>
      <c r="L237" s="59"/>
      <c r="M237" s="60"/>
      <c r="N237" s="59"/>
      <c r="O237" s="61"/>
      <c r="P237" s="62"/>
      <c r="Q237" s="59"/>
      <c r="R237" s="59"/>
      <c r="S237" s="59"/>
    </row>
    <row r="238" spans="6:19" s="54" customFormat="1" ht="11.25" hidden="1" outlineLevel="3">
      <c r="F238" s="55"/>
      <c r="G238" s="56"/>
      <c r="H238" s="56"/>
      <c r="I238" s="57" t="s">
        <v>37</v>
      </c>
      <c r="J238" s="56"/>
      <c r="K238" s="58">
        <v>0</v>
      </c>
      <c r="L238" s="59"/>
      <c r="M238" s="60"/>
      <c r="N238" s="59"/>
      <c r="O238" s="61"/>
      <c r="P238" s="62"/>
      <c r="Q238" s="59"/>
      <c r="R238" s="59"/>
      <c r="S238" s="59"/>
    </row>
    <row r="239" spans="6:19" s="54" customFormat="1" ht="22.5" hidden="1" outlineLevel="3">
      <c r="F239" s="55"/>
      <c r="G239" s="56"/>
      <c r="H239" s="56"/>
      <c r="I239" s="57" t="s">
        <v>549</v>
      </c>
      <c r="J239" s="56"/>
      <c r="K239" s="58">
        <v>104.10275</v>
      </c>
      <c r="L239" s="59"/>
      <c r="M239" s="60"/>
      <c r="N239" s="59"/>
      <c r="O239" s="61"/>
      <c r="P239" s="62"/>
      <c r="Q239" s="59"/>
      <c r="R239" s="59"/>
      <c r="S239" s="59"/>
    </row>
    <row r="240" spans="6:19" s="54" customFormat="1" ht="11.25" hidden="1" outlineLevel="3">
      <c r="F240" s="55"/>
      <c r="G240" s="56"/>
      <c r="H240" s="56"/>
      <c r="I240" s="57" t="s">
        <v>85</v>
      </c>
      <c r="J240" s="56"/>
      <c r="K240" s="58">
        <v>0</v>
      </c>
      <c r="L240" s="59"/>
      <c r="M240" s="60"/>
      <c r="N240" s="59"/>
      <c r="O240" s="61"/>
      <c r="P240" s="62"/>
      <c r="Q240" s="59"/>
      <c r="R240" s="59"/>
      <c r="S240" s="59"/>
    </row>
    <row r="241" spans="6:19" s="54" customFormat="1" ht="11.25" hidden="1" outlineLevel="3">
      <c r="F241" s="55"/>
      <c r="G241" s="56"/>
      <c r="H241" s="56"/>
      <c r="I241" s="57" t="s">
        <v>312</v>
      </c>
      <c r="J241" s="56"/>
      <c r="K241" s="58">
        <v>-2.758</v>
      </c>
      <c r="L241" s="59"/>
      <c r="M241" s="60"/>
      <c r="N241" s="59"/>
      <c r="O241" s="61"/>
      <c r="P241" s="62"/>
      <c r="Q241" s="59"/>
      <c r="R241" s="59"/>
      <c r="S241" s="59"/>
    </row>
    <row r="242" spans="6:19" s="54" customFormat="1" ht="11.25" hidden="1" outlineLevel="3">
      <c r="F242" s="55"/>
      <c r="G242" s="56"/>
      <c r="H242" s="56"/>
      <c r="I242" s="57" t="s">
        <v>315</v>
      </c>
      <c r="J242" s="56"/>
      <c r="K242" s="58">
        <v>-6.7200000000000006</v>
      </c>
      <c r="L242" s="59"/>
      <c r="M242" s="60"/>
      <c r="N242" s="59"/>
      <c r="O242" s="61"/>
      <c r="P242" s="62"/>
      <c r="Q242" s="59"/>
      <c r="R242" s="59"/>
      <c r="S242" s="59"/>
    </row>
    <row r="243" spans="6:19" s="54" customFormat="1" ht="11.25" hidden="1" outlineLevel="3">
      <c r="F243" s="55"/>
      <c r="G243" s="56"/>
      <c r="H243" s="56"/>
      <c r="I243" s="57" t="s">
        <v>314</v>
      </c>
      <c r="J243" s="56"/>
      <c r="K243" s="58">
        <v>-2.94</v>
      </c>
      <c r="L243" s="59"/>
      <c r="M243" s="60"/>
      <c r="N243" s="59"/>
      <c r="O243" s="61"/>
      <c r="P243" s="62"/>
      <c r="Q243" s="59"/>
      <c r="R243" s="59"/>
      <c r="S243" s="59"/>
    </row>
    <row r="244" spans="6:19" s="54" customFormat="1" ht="11.25" hidden="1" outlineLevel="3">
      <c r="F244" s="55"/>
      <c r="G244" s="56"/>
      <c r="H244" s="56"/>
      <c r="I244" s="57" t="s">
        <v>5</v>
      </c>
      <c r="J244" s="56"/>
      <c r="K244" s="58">
        <v>91.684750000000008</v>
      </c>
      <c r="L244" s="59"/>
      <c r="M244" s="60"/>
      <c r="N244" s="59"/>
      <c r="O244" s="61"/>
      <c r="P244" s="62"/>
      <c r="Q244" s="59"/>
      <c r="R244" s="59"/>
      <c r="S244" s="59"/>
    </row>
    <row r="245" spans="6:19" s="54" customFormat="1" ht="11.25" hidden="1" outlineLevel="3">
      <c r="F245" s="55"/>
      <c r="G245" s="56"/>
      <c r="H245" s="56"/>
      <c r="I245" s="57" t="s">
        <v>259</v>
      </c>
      <c r="J245" s="56"/>
      <c r="K245" s="58">
        <v>0</v>
      </c>
      <c r="L245" s="59"/>
      <c r="M245" s="60"/>
      <c r="N245" s="59"/>
      <c r="O245" s="61"/>
      <c r="P245" s="62"/>
      <c r="Q245" s="59"/>
      <c r="R245" s="59"/>
      <c r="S245" s="59"/>
    </row>
    <row r="246" spans="6:19" s="54" customFormat="1" ht="11.25" hidden="1" outlineLevel="3">
      <c r="F246" s="55"/>
      <c r="G246" s="56"/>
      <c r="H246" s="56"/>
      <c r="I246" s="57" t="s">
        <v>521</v>
      </c>
      <c r="J246" s="56"/>
      <c r="K246" s="58">
        <v>0</v>
      </c>
      <c r="L246" s="59"/>
      <c r="M246" s="60"/>
      <c r="N246" s="59"/>
      <c r="O246" s="61"/>
      <c r="P246" s="62"/>
      <c r="Q246" s="59"/>
      <c r="R246" s="59"/>
      <c r="S246" s="59"/>
    </row>
    <row r="247" spans="6:19" s="54" customFormat="1" ht="11.25" hidden="1" outlineLevel="3">
      <c r="F247" s="55"/>
      <c r="G247" s="56"/>
      <c r="H247" s="56"/>
      <c r="I247" s="57" t="s">
        <v>486</v>
      </c>
      <c r="J247" s="56"/>
      <c r="K247" s="58">
        <v>20.4345</v>
      </c>
      <c r="L247" s="59"/>
      <c r="M247" s="60"/>
      <c r="N247" s="59"/>
      <c r="O247" s="61"/>
      <c r="P247" s="62"/>
      <c r="Q247" s="59"/>
      <c r="R247" s="59"/>
      <c r="S247" s="59"/>
    </row>
    <row r="248" spans="6:19" s="54" customFormat="1" ht="11.25" hidden="1" outlineLevel="3">
      <c r="F248" s="55"/>
      <c r="G248" s="56"/>
      <c r="H248" s="56"/>
      <c r="I248" s="57" t="s">
        <v>520</v>
      </c>
      <c r="J248" s="56"/>
      <c r="K248" s="58">
        <v>0</v>
      </c>
      <c r="L248" s="59"/>
      <c r="M248" s="60"/>
      <c r="N248" s="59"/>
      <c r="O248" s="61"/>
      <c r="P248" s="62"/>
      <c r="Q248" s="59"/>
      <c r="R248" s="59"/>
      <c r="S248" s="59"/>
    </row>
    <row r="249" spans="6:19" s="54" customFormat="1" ht="11.25" hidden="1" outlineLevel="3">
      <c r="F249" s="55"/>
      <c r="G249" s="56"/>
      <c r="H249" s="56"/>
      <c r="I249" s="57" t="s">
        <v>494</v>
      </c>
      <c r="J249" s="56"/>
      <c r="K249" s="58">
        <v>17.536999999999999</v>
      </c>
      <c r="L249" s="59"/>
      <c r="M249" s="60"/>
      <c r="N249" s="59"/>
      <c r="O249" s="61"/>
      <c r="P249" s="62"/>
      <c r="Q249" s="59"/>
      <c r="R249" s="59"/>
      <c r="S249" s="59"/>
    </row>
    <row r="250" spans="6:19" s="54" customFormat="1" ht="11.25" hidden="1" outlineLevel="3">
      <c r="F250" s="55"/>
      <c r="G250" s="56"/>
      <c r="H250" s="56"/>
      <c r="I250" s="57" t="s">
        <v>5</v>
      </c>
      <c r="J250" s="56"/>
      <c r="K250" s="58">
        <v>37.971499999999999</v>
      </c>
      <c r="L250" s="59"/>
      <c r="M250" s="60"/>
      <c r="N250" s="59"/>
      <c r="O250" s="61"/>
      <c r="P250" s="62"/>
      <c r="Q250" s="59"/>
      <c r="R250" s="59"/>
      <c r="S250" s="59"/>
    </row>
    <row r="251" spans="6:19" s="54" customFormat="1" ht="11.25" hidden="1" outlineLevel="3">
      <c r="F251" s="55"/>
      <c r="G251" s="56"/>
      <c r="H251" s="56"/>
      <c r="I251" s="57" t="s">
        <v>366</v>
      </c>
      <c r="J251" s="56"/>
      <c r="K251" s="58">
        <v>0</v>
      </c>
      <c r="L251" s="59"/>
      <c r="M251" s="60"/>
      <c r="N251" s="59"/>
      <c r="O251" s="61"/>
      <c r="P251" s="62"/>
      <c r="Q251" s="59"/>
      <c r="R251" s="59"/>
      <c r="S251" s="59"/>
    </row>
    <row r="252" spans="6:19" s="54" customFormat="1" ht="11.25" hidden="1" outlineLevel="3">
      <c r="F252" s="55"/>
      <c r="G252" s="56"/>
      <c r="H252" s="56"/>
      <c r="I252" s="57" t="s">
        <v>441</v>
      </c>
      <c r="J252" s="56"/>
      <c r="K252" s="58">
        <v>57.191999999999993</v>
      </c>
      <c r="L252" s="59"/>
      <c r="M252" s="60"/>
      <c r="N252" s="59"/>
      <c r="O252" s="61"/>
      <c r="P252" s="62"/>
      <c r="Q252" s="59"/>
      <c r="R252" s="59"/>
      <c r="S252" s="59"/>
    </row>
    <row r="253" spans="6:19" s="54" customFormat="1" ht="11.25" hidden="1" outlineLevel="3">
      <c r="F253" s="55"/>
      <c r="G253" s="56"/>
      <c r="H253" s="56"/>
      <c r="I253" s="57" t="s">
        <v>500</v>
      </c>
      <c r="J253" s="56"/>
      <c r="K253" s="58">
        <v>32.975999999999999</v>
      </c>
      <c r="L253" s="59"/>
      <c r="M253" s="60"/>
      <c r="N253" s="59"/>
      <c r="O253" s="61"/>
      <c r="P253" s="62"/>
      <c r="Q253" s="59"/>
      <c r="R253" s="59"/>
      <c r="S253" s="59"/>
    </row>
    <row r="254" spans="6:19" s="48" customFormat="1" ht="24" outlineLevel="2">
      <c r="F254" s="20">
        <v>3</v>
      </c>
      <c r="G254" s="21" t="s">
        <v>15</v>
      </c>
      <c r="H254" s="49" t="s">
        <v>174</v>
      </c>
      <c r="I254" s="50" t="s">
        <v>650</v>
      </c>
      <c r="J254" s="21" t="s">
        <v>18</v>
      </c>
      <c r="K254" s="51">
        <v>296.05700000000002</v>
      </c>
      <c r="L254" s="24">
        <v>0</v>
      </c>
      <c r="M254" s="51">
        <f>K254*(1+L254/100)</f>
        <v>296.05700000000002</v>
      </c>
      <c r="N254" s="24">
        <v>0</v>
      </c>
      <c r="O254" s="25">
        <f>M254*N254</f>
        <v>0</v>
      </c>
      <c r="P254" s="52">
        <v>5.2500000000000003E-3</v>
      </c>
      <c r="Q254" s="53">
        <f>M254*P254</f>
        <v>1.5542992500000001</v>
      </c>
      <c r="R254" s="52"/>
      <c r="S254" s="53">
        <f>M254*R254</f>
        <v>0</v>
      </c>
    </row>
    <row r="255" spans="6:19" s="48" customFormat="1" ht="24" outlineLevel="2" collapsed="1">
      <c r="F255" s="402">
        <v>4</v>
      </c>
      <c r="G255" s="21" t="s">
        <v>15</v>
      </c>
      <c r="H255" s="49" t="s">
        <v>2010</v>
      </c>
      <c r="I255" s="50" t="s">
        <v>2009</v>
      </c>
      <c r="J255" s="21" t="s">
        <v>18</v>
      </c>
      <c r="K255" s="51">
        <v>490.35424</v>
      </c>
      <c r="L255" s="24">
        <v>0</v>
      </c>
      <c r="M255" s="51">
        <f>K255*(1+L255/100)</f>
        <v>490.35424</v>
      </c>
      <c r="N255" s="24">
        <v>0</v>
      </c>
      <c r="O255" s="25">
        <f>M255*N255</f>
        <v>0</v>
      </c>
      <c r="P255" s="52">
        <v>1.7000000000000001E-2</v>
      </c>
      <c r="Q255" s="53">
        <f>M255*P255</f>
        <v>8.3360220800000011</v>
      </c>
      <c r="R255" s="52"/>
      <c r="S255" s="53">
        <f>M255*R255</f>
        <v>0</v>
      </c>
    </row>
    <row r="256" spans="6:19" s="54" customFormat="1" ht="11.25" hidden="1" outlineLevel="3">
      <c r="F256" s="55"/>
      <c r="G256" s="56"/>
      <c r="H256" s="56"/>
      <c r="I256" s="57" t="s">
        <v>40</v>
      </c>
      <c r="J256" s="56"/>
      <c r="K256" s="58">
        <v>0</v>
      </c>
      <c r="L256" s="59"/>
      <c r="M256" s="60"/>
      <c r="N256" s="59"/>
      <c r="O256" s="61"/>
      <c r="P256" s="62"/>
      <c r="Q256" s="59"/>
      <c r="R256" s="59"/>
      <c r="S256" s="59"/>
    </row>
    <row r="257" spans="6:19" s="54" customFormat="1" ht="11.25" hidden="1" outlineLevel="3">
      <c r="F257" s="55"/>
      <c r="G257" s="56"/>
      <c r="H257" s="56"/>
      <c r="I257" s="57" t="s">
        <v>397</v>
      </c>
      <c r="J257" s="56"/>
      <c r="K257" s="58">
        <v>0</v>
      </c>
      <c r="L257" s="59"/>
      <c r="M257" s="60"/>
      <c r="N257" s="59"/>
      <c r="O257" s="61"/>
      <c r="P257" s="62"/>
      <c r="Q257" s="59"/>
      <c r="R257" s="59"/>
      <c r="S257" s="59"/>
    </row>
    <row r="258" spans="6:19" s="54" customFormat="1" ht="11.25" hidden="1" outlineLevel="3">
      <c r="F258" s="55"/>
      <c r="G258" s="56"/>
      <c r="H258" s="56"/>
      <c r="I258" s="57" t="s">
        <v>547</v>
      </c>
      <c r="J258" s="56"/>
      <c r="K258" s="58">
        <v>63.90720000000001</v>
      </c>
      <c r="L258" s="59"/>
      <c r="M258" s="60"/>
      <c r="N258" s="59"/>
      <c r="O258" s="61"/>
      <c r="P258" s="62"/>
      <c r="Q258" s="59"/>
      <c r="R258" s="59"/>
      <c r="S258" s="59"/>
    </row>
    <row r="259" spans="6:19" s="54" customFormat="1" ht="11.25" hidden="1" outlineLevel="3">
      <c r="F259" s="55"/>
      <c r="G259" s="56"/>
      <c r="H259" s="56"/>
      <c r="I259" s="57" t="s">
        <v>38</v>
      </c>
      <c r="J259" s="56"/>
      <c r="K259" s="58">
        <v>0</v>
      </c>
      <c r="L259" s="59"/>
      <c r="M259" s="60"/>
      <c r="N259" s="59"/>
      <c r="O259" s="61"/>
      <c r="P259" s="62"/>
      <c r="Q259" s="59"/>
      <c r="R259" s="59"/>
      <c r="S259" s="59"/>
    </row>
    <row r="260" spans="6:19" s="54" customFormat="1" ht="11.25" hidden="1" outlineLevel="3">
      <c r="F260" s="55"/>
      <c r="G260" s="56"/>
      <c r="H260" s="56"/>
      <c r="I260" s="57" t="s">
        <v>101</v>
      </c>
      <c r="J260" s="56"/>
      <c r="K260" s="58">
        <v>0</v>
      </c>
      <c r="L260" s="59"/>
      <c r="M260" s="60"/>
      <c r="N260" s="59"/>
      <c r="O260" s="61"/>
      <c r="P260" s="62"/>
      <c r="Q260" s="59"/>
      <c r="R260" s="59"/>
      <c r="S260" s="59"/>
    </row>
    <row r="261" spans="6:19" s="54" customFormat="1" ht="11.25" hidden="1" outlineLevel="3">
      <c r="F261" s="55"/>
      <c r="G261" s="56"/>
      <c r="H261" s="56"/>
      <c r="I261" s="57" t="s">
        <v>506</v>
      </c>
      <c r="J261" s="56"/>
      <c r="K261" s="58">
        <v>34.631999999999998</v>
      </c>
      <c r="L261" s="59"/>
      <c r="M261" s="60"/>
      <c r="N261" s="59"/>
      <c r="O261" s="61"/>
      <c r="P261" s="62"/>
      <c r="Q261" s="59"/>
      <c r="R261" s="59"/>
      <c r="S261" s="59"/>
    </row>
    <row r="262" spans="6:19" s="54" customFormat="1" ht="11.25" hidden="1" outlineLevel="3">
      <c r="F262" s="55"/>
      <c r="G262" s="56"/>
      <c r="H262" s="56"/>
      <c r="I262" s="57" t="s">
        <v>37</v>
      </c>
      <c r="J262" s="56"/>
      <c r="K262" s="58">
        <v>0</v>
      </c>
      <c r="L262" s="59"/>
      <c r="M262" s="60"/>
      <c r="N262" s="59"/>
      <c r="O262" s="61"/>
      <c r="P262" s="62"/>
      <c r="Q262" s="59"/>
      <c r="R262" s="59"/>
      <c r="S262" s="59"/>
    </row>
    <row r="263" spans="6:19" s="54" customFormat="1" ht="11.25" hidden="1" outlineLevel="3">
      <c r="F263" s="55"/>
      <c r="G263" s="56"/>
      <c r="H263" s="56"/>
      <c r="I263" s="57" t="s">
        <v>385</v>
      </c>
      <c r="J263" s="56"/>
      <c r="K263" s="58">
        <v>0</v>
      </c>
      <c r="L263" s="59"/>
      <c r="M263" s="60"/>
      <c r="N263" s="59"/>
      <c r="O263" s="61"/>
      <c r="P263" s="62"/>
      <c r="Q263" s="59"/>
      <c r="R263" s="59"/>
      <c r="S263" s="59"/>
    </row>
    <row r="264" spans="6:19" s="54" customFormat="1" ht="11.25" hidden="1" outlineLevel="3">
      <c r="F264" s="55"/>
      <c r="G264" s="56"/>
      <c r="H264" s="56"/>
      <c r="I264" s="57" t="s">
        <v>526</v>
      </c>
      <c r="J264" s="56"/>
      <c r="K264" s="58">
        <v>118.78399999999999</v>
      </c>
      <c r="L264" s="59"/>
      <c r="M264" s="60"/>
      <c r="N264" s="59"/>
      <c r="O264" s="61"/>
      <c r="P264" s="62"/>
      <c r="Q264" s="59"/>
      <c r="R264" s="59"/>
      <c r="S264" s="59"/>
    </row>
    <row r="265" spans="6:19" s="54" customFormat="1" ht="11.25" hidden="1" outlineLevel="3">
      <c r="F265" s="55"/>
      <c r="G265" s="56"/>
      <c r="H265" s="56"/>
      <c r="I265" s="57" t="s">
        <v>79</v>
      </c>
      <c r="J265" s="56"/>
      <c r="K265" s="58">
        <v>0</v>
      </c>
      <c r="L265" s="59"/>
      <c r="M265" s="60"/>
      <c r="N265" s="59"/>
      <c r="O265" s="61"/>
      <c r="P265" s="62"/>
      <c r="Q265" s="59"/>
      <c r="R265" s="59"/>
      <c r="S265" s="59"/>
    </row>
    <row r="266" spans="6:19" s="54" customFormat="1" ht="11.25" hidden="1" outlineLevel="3">
      <c r="F266" s="55"/>
      <c r="G266" s="56"/>
      <c r="H266" s="56"/>
      <c r="I266" s="57" t="s">
        <v>482</v>
      </c>
      <c r="J266" s="56"/>
      <c r="K266" s="58">
        <v>95.236000000000004</v>
      </c>
      <c r="L266" s="59"/>
      <c r="M266" s="60"/>
      <c r="N266" s="59"/>
      <c r="O266" s="61"/>
      <c r="P266" s="62"/>
      <c r="Q266" s="59"/>
      <c r="R266" s="59"/>
      <c r="S266" s="59"/>
    </row>
    <row r="267" spans="6:19" s="54" customFormat="1" ht="11.25" hidden="1" outlineLevel="3">
      <c r="F267" s="55"/>
      <c r="G267" s="56"/>
      <c r="H267" s="56"/>
      <c r="I267" s="57" t="s">
        <v>386</v>
      </c>
      <c r="J267" s="56"/>
      <c r="K267" s="58">
        <v>0</v>
      </c>
      <c r="L267" s="59"/>
      <c r="M267" s="60"/>
      <c r="N267" s="59"/>
      <c r="O267" s="61"/>
      <c r="P267" s="62"/>
      <c r="Q267" s="59"/>
      <c r="R267" s="59"/>
      <c r="S267" s="59"/>
    </row>
    <row r="268" spans="6:19" s="54" customFormat="1" ht="11.25" hidden="1" outlineLevel="3">
      <c r="F268" s="55"/>
      <c r="G268" s="56"/>
      <c r="H268" s="56"/>
      <c r="I268" s="57" t="s">
        <v>507</v>
      </c>
      <c r="J268" s="56"/>
      <c r="K268" s="58">
        <v>77.417500000000004</v>
      </c>
      <c r="L268" s="59"/>
      <c r="M268" s="60"/>
      <c r="N268" s="59"/>
      <c r="O268" s="61"/>
      <c r="P268" s="62"/>
      <c r="Q268" s="59"/>
      <c r="R268" s="59"/>
      <c r="S268" s="59"/>
    </row>
    <row r="269" spans="6:19" s="54" customFormat="1" ht="11.25" hidden="1" outlineLevel="3">
      <c r="F269" s="55"/>
      <c r="G269" s="56"/>
      <c r="H269" s="56"/>
      <c r="I269" s="57" t="s">
        <v>39</v>
      </c>
      <c r="J269" s="56"/>
      <c r="K269" s="58">
        <v>0</v>
      </c>
      <c r="L269" s="59"/>
      <c r="M269" s="60"/>
      <c r="N269" s="59"/>
      <c r="O269" s="61"/>
      <c r="P269" s="62"/>
      <c r="Q269" s="59"/>
      <c r="R269" s="59"/>
      <c r="S269" s="59"/>
    </row>
    <row r="270" spans="6:19" s="54" customFormat="1" ht="11.25" hidden="1" outlineLevel="3">
      <c r="F270" s="55"/>
      <c r="G270" s="56"/>
      <c r="H270" s="56"/>
      <c r="I270" s="57" t="s">
        <v>323</v>
      </c>
      <c r="J270" s="56"/>
      <c r="K270" s="58">
        <v>0</v>
      </c>
      <c r="L270" s="59"/>
      <c r="M270" s="60"/>
      <c r="N270" s="59"/>
      <c r="O270" s="61"/>
      <c r="P270" s="62"/>
      <c r="Q270" s="59"/>
      <c r="R270" s="59"/>
      <c r="S270" s="59"/>
    </row>
    <row r="271" spans="6:19" s="54" customFormat="1" ht="11.25" hidden="1" outlineLevel="3">
      <c r="F271" s="55"/>
      <c r="G271" s="56"/>
      <c r="H271" s="56"/>
      <c r="I271" s="57" t="s">
        <v>512</v>
      </c>
      <c r="J271" s="56"/>
      <c r="K271" s="58">
        <v>100.37754000000001</v>
      </c>
      <c r="L271" s="59"/>
      <c r="M271" s="60"/>
      <c r="N271" s="59"/>
      <c r="O271" s="61"/>
      <c r="P271" s="62"/>
      <c r="Q271" s="59"/>
      <c r="R271" s="59"/>
      <c r="S271" s="59"/>
    </row>
    <row r="272" spans="6:19" s="54" customFormat="1" ht="11.25" hidden="1" outlineLevel="3">
      <c r="F272" s="55"/>
      <c r="G272" s="56"/>
      <c r="H272" s="56"/>
      <c r="I272" s="57"/>
      <c r="J272" s="56"/>
      <c r="K272" s="58">
        <v>0</v>
      </c>
      <c r="L272" s="59"/>
      <c r="M272" s="60"/>
      <c r="N272" s="59"/>
      <c r="O272" s="61"/>
      <c r="P272" s="62"/>
      <c r="Q272" s="59"/>
      <c r="R272" s="59"/>
      <c r="S272" s="59"/>
    </row>
    <row r="273" spans="6:19" s="48" customFormat="1" ht="12" outlineLevel="2" collapsed="1">
      <c r="F273" s="20">
        <v>5</v>
      </c>
      <c r="G273" s="21" t="s">
        <v>15</v>
      </c>
      <c r="H273" s="49" t="s">
        <v>175</v>
      </c>
      <c r="I273" s="50" t="s">
        <v>569</v>
      </c>
      <c r="J273" s="21" t="s">
        <v>18</v>
      </c>
      <c r="K273" s="51">
        <v>24.791250000000002</v>
      </c>
      <c r="L273" s="24">
        <v>0</v>
      </c>
      <c r="M273" s="51">
        <f>K273*(1+L273/100)</f>
        <v>24.791250000000002</v>
      </c>
      <c r="N273" s="24">
        <v>0</v>
      </c>
      <c r="O273" s="25">
        <f>M273*N273</f>
        <v>0</v>
      </c>
      <c r="P273" s="52">
        <v>8.4999999999999995E-4</v>
      </c>
      <c r="Q273" s="53">
        <f>M273*P273</f>
        <v>2.1072562499999999E-2</v>
      </c>
      <c r="R273" s="52"/>
      <c r="S273" s="53">
        <f>M273*R273</f>
        <v>0</v>
      </c>
    </row>
    <row r="274" spans="6:19" s="54" customFormat="1" ht="11.25" hidden="1" outlineLevel="3">
      <c r="F274" s="55"/>
      <c r="G274" s="56"/>
      <c r="H274" s="56"/>
      <c r="I274" s="57" t="s">
        <v>38</v>
      </c>
      <c r="J274" s="56"/>
      <c r="K274" s="58">
        <v>0</v>
      </c>
      <c r="L274" s="59"/>
      <c r="M274" s="60"/>
      <c r="N274" s="59"/>
      <c r="O274" s="61"/>
      <c r="P274" s="62"/>
      <c r="Q274" s="59"/>
      <c r="R274" s="59"/>
      <c r="S274" s="59"/>
    </row>
    <row r="275" spans="6:19" s="54" customFormat="1" ht="11.25" hidden="1" outlineLevel="3">
      <c r="F275" s="55"/>
      <c r="G275" s="56"/>
      <c r="H275" s="56"/>
      <c r="I275" s="57" t="s">
        <v>431</v>
      </c>
      <c r="J275" s="56"/>
      <c r="K275" s="58">
        <v>2.04</v>
      </c>
      <c r="L275" s="59"/>
      <c r="M275" s="60"/>
      <c r="N275" s="59"/>
      <c r="O275" s="61"/>
      <c r="P275" s="62"/>
      <c r="Q275" s="59"/>
      <c r="R275" s="59"/>
      <c r="S275" s="59"/>
    </row>
    <row r="276" spans="6:19" s="54" customFormat="1" ht="11.25" hidden="1" outlineLevel="3">
      <c r="F276" s="55"/>
      <c r="G276" s="56"/>
      <c r="H276" s="56"/>
      <c r="I276" s="57" t="s">
        <v>427</v>
      </c>
      <c r="J276" s="56"/>
      <c r="K276" s="58">
        <v>1.5525</v>
      </c>
      <c r="L276" s="59"/>
      <c r="M276" s="60"/>
      <c r="N276" s="59"/>
      <c r="O276" s="61"/>
      <c r="P276" s="62"/>
      <c r="Q276" s="59"/>
      <c r="R276" s="59"/>
      <c r="S276" s="59"/>
    </row>
    <row r="277" spans="6:19" s="54" customFormat="1" ht="11.25" hidden="1" outlineLevel="3">
      <c r="F277" s="55"/>
      <c r="G277" s="56"/>
      <c r="H277" s="56"/>
      <c r="I277" s="57" t="s">
        <v>37</v>
      </c>
      <c r="J277" s="56"/>
      <c r="K277" s="58">
        <v>0</v>
      </c>
      <c r="L277" s="59"/>
      <c r="M277" s="60"/>
      <c r="N277" s="59"/>
      <c r="O277" s="61"/>
      <c r="P277" s="62"/>
      <c r="Q277" s="59"/>
      <c r="R277" s="59"/>
      <c r="S277" s="59"/>
    </row>
    <row r="278" spans="6:19" s="54" customFormat="1" ht="11.25" hidden="1" outlineLevel="3">
      <c r="F278" s="55"/>
      <c r="G278" s="56"/>
      <c r="H278" s="56"/>
      <c r="I278" s="57" t="s">
        <v>427</v>
      </c>
      <c r="J278" s="56"/>
      <c r="K278" s="58">
        <v>1.5525</v>
      </c>
      <c r="L278" s="59"/>
      <c r="M278" s="60"/>
      <c r="N278" s="59"/>
      <c r="O278" s="61"/>
      <c r="P278" s="62"/>
      <c r="Q278" s="59"/>
      <c r="R278" s="59"/>
      <c r="S278" s="59"/>
    </row>
    <row r="279" spans="6:19" s="54" customFormat="1" ht="11.25" hidden="1" outlineLevel="3">
      <c r="F279" s="55"/>
      <c r="G279" s="56"/>
      <c r="H279" s="56"/>
      <c r="I279" s="57" t="s">
        <v>37</v>
      </c>
      <c r="J279" s="56"/>
      <c r="K279" s="58">
        <v>0</v>
      </c>
      <c r="L279" s="59"/>
      <c r="M279" s="60"/>
      <c r="N279" s="59"/>
      <c r="O279" s="61"/>
      <c r="P279" s="62"/>
      <c r="Q279" s="59"/>
      <c r="R279" s="59"/>
      <c r="S279" s="59"/>
    </row>
    <row r="280" spans="6:19" s="54" customFormat="1" ht="11.25" hidden="1" outlineLevel="3">
      <c r="F280" s="55"/>
      <c r="G280" s="56"/>
      <c r="H280" s="56"/>
      <c r="I280" s="57" t="s">
        <v>445</v>
      </c>
      <c r="J280" s="56"/>
      <c r="K280" s="58">
        <v>2.5012499999999998</v>
      </c>
      <c r="L280" s="59"/>
      <c r="M280" s="60"/>
      <c r="N280" s="59"/>
      <c r="O280" s="61"/>
      <c r="P280" s="62"/>
      <c r="Q280" s="59"/>
      <c r="R280" s="59"/>
      <c r="S280" s="59"/>
    </row>
    <row r="281" spans="6:19" s="54" customFormat="1" ht="11.25" hidden="1" outlineLevel="3">
      <c r="F281" s="55"/>
      <c r="G281" s="56"/>
      <c r="H281" s="56"/>
      <c r="I281" s="57" t="s">
        <v>429</v>
      </c>
      <c r="J281" s="56"/>
      <c r="K281" s="58">
        <v>1.2749999999999999</v>
      </c>
      <c r="L281" s="59"/>
      <c r="M281" s="60"/>
      <c r="N281" s="59"/>
      <c r="O281" s="61"/>
      <c r="P281" s="62"/>
      <c r="Q281" s="59"/>
      <c r="R281" s="59"/>
      <c r="S281" s="59"/>
    </row>
    <row r="282" spans="6:19" s="54" customFormat="1" ht="11.25" hidden="1" outlineLevel="3">
      <c r="F282" s="55"/>
      <c r="G282" s="56"/>
      <c r="H282" s="56"/>
      <c r="I282" s="57" t="s">
        <v>430</v>
      </c>
      <c r="J282" s="56"/>
      <c r="K282" s="58">
        <v>1.54</v>
      </c>
      <c r="L282" s="59"/>
      <c r="M282" s="60"/>
      <c r="N282" s="59"/>
      <c r="O282" s="61"/>
      <c r="P282" s="62"/>
      <c r="Q282" s="59"/>
      <c r="R282" s="59"/>
      <c r="S282" s="59"/>
    </row>
    <row r="283" spans="6:19" s="54" customFormat="1" ht="11.25" hidden="1" outlineLevel="3">
      <c r="F283" s="55"/>
      <c r="G283" s="56"/>
      <c r="H283" s="56"/>
      <c r="I283" s="57" t="s">
        <v>432</v>
      </c>
      <c r="J283" s="56"/>
      <c r="K283" s="58">
        <v>2.125</v>
      </c>
      <c r="L283" s="59"/>
      <c r="M283" s="60"/>
      <c r="N283" s="59"/>
      <c r="O283" s="61"/>
      <c r="P283" s="62"/>
      <c r="Q283" s="59"/>
      <c r="R283" s="59"/>
      <c r="S283" s="59"/>
    </row>
    <row r="284" spans="6:19" s="54" customFormat="1" ht="11.25" hidden="1" outlineLevel="3">
      <c r="F284" s="55"/>
      <c r="G284" s="56"/>
      <c r="H284" s="56"/>
      <c r="I284" s="57" t="s">
        <v>426</v>
      </c>
      <c r="J284" s="56"/>
      <c r="K284" s="58">
        <v>1.3</v>
      </c>
      <c r="L284" s="59"/>
      <c r="M284" s="60"/>
      <c r="N284" s="59"/>
      <c r="O284" s="61"/>
      <c r="P284" s="62"/>
      <c r="Q284" s="59"/>
      <c r="R284" s="59"/>
      <c r="S284" s="59"/>
    </row>
    <row r="285" spans="6:19" s="54" customFormat="1" ht="11.25" hidden="1" outlineLevel="3">
      <c r="F285" s="55"/>
      <c r="G285" s="56"/>
      <c r="H285" s="56"/>
      <c r="I285" s="57" t="s">
        <v>424</v>
      </c>
      <c r="J285" s="56"/>
      <c r="K285" s="58">
        <v>1.1000000000000001</v>
      </c>
      <c r="L285" s="59"/>
      <c r="M285" s="60"/>
      <c r="N285" s="59"/>
      <c r="O285" s="61"/>
      <c r="P285" s="62"/>
      <c r="Q285" s="59"/>
      <c r="R285" s="59"/>
      <c r="S285" s="59"/>
    </row>
    <row r="286" spans="6:19" s="54" customFormat="1" ht="11.25" hidden="1" outlineLevel="3">
      <c r="F286" s="55"/>
      <c r="G286" s="56"/>
      <c r="H286" s="56"/>
      <c r="I286" s="57" t="s">
        <v>423</v>
      </c>
      <c r="J286" s="56"/>
      <c r="K286" s="58">
        <v>0.495</v>
      </c>
      <c r="L286" s="59"/>
      <c r="M286" s="60"/>
      <c r="N286" s="59"/>
      <c r="O286" s="61"/>
      <c r="P286" s="62"/>
      <c r="Q286" s="59"/>
      <c r="R286" s="59"/>
      <c r="S286" s="59"/>
    </row>
    <row r="287" spans="6:19" s="54" customFormat="1" ht="11.25" hidden="1" outlineLevel="3">
      <c r="F287" s="55"/>
      <c r="G287" s="56"/>
      <c r="H287" s="56"/>
      <c r="I287" s="57" t="s">
        <v>425</v>
      </c>
      <c r="J287" s="56"/>
      <c r="K287" s="58">
        <v>1.02</v>
      </c>
      <c r="L287" s="59"/>
      <c r="M287" s="60"/>
      <c r="N287" s="59"/>
      <c r="O287" s="61"/>
      <c r="P287" s="62"/>
      <c r="Q287" s="59"/>
      <c r="R287" s="59"/>
      <c r="S287" s="59"/>
    </row>
    <row r="288" spans="6:19" s="54" customFormat="1" ht="11.25" hidden="1" outlineLevel="3">
      <c r="F288" s="55"/>
      <c r="G288" s="56"/>
      <c r="H288" s="56"/>
      <c r="I288" s="57" t="s">
        <v>433</v>
      </c>
      <c r="J288" s="56"/>
      <c r="K288" s="58">
        <v>2.6349999999999998</v>
      </c>
      <c r="L288" s="59"/>
      <c r="M288" s="60"/>
      <c r="N288" s="59"/>
      <c r="O288" s="61"/>
      <c r="P288" s="62"/>
      <c r="Q288" s="59"/>
      <c r="R288" s="59"/>
      <c r="S288" s="59"/>
    </row>
    <row r="289" spans="6:19" s="54" customFormat="1" ht="11.25" hidden="1" outlineLevel="3">
      <c r="F289" s="55"/>
      <c r="G289" s="56"/>
      <c r="H289" s="56"/>
      <c r="I289" s="57" t="s">
        <v>341</v>
      </c>
      <c r="J289" s="56"/>
      <c r="K289" s="58">
        <v>0</v>
      </c>
      <c r="L289" s="59"/>
      <c r="M289" s="60"/>
      <c r="N289" s="59"/>
      <c r="O289" s="61"/>
      <c r="P289" s="62"/>
      <c r="Q289" s="59"/>
      <c r="R289" s="59"/>
      <c r="S289" s="59"/>
    </row>
    <row r="290" spans="6:19" s="54" customFormat="1" ht="11.25" hidden="1" outlineLevel="3">
      <c r="F290" s="55"/>
      <c r="G290" s="56"/>
      <c r="H290" s="56"/>
      <c r="I290" s="57" t="s">
        <v>491</v>
      </c>
      <c r="J290" s="56"/>
      <c r="K290" s="58">
        <v>3.6749999999999998</v>
      </c>
      <c r="L290" s="59"/>
      <c r="M290" s="60"/>
      <c r="N290" s="59"/>
      <c r="O290" s="61"/>
      <c r="P290" s="62"/>
      <c r="Q290" s="59"/>
      <c r="R290" s="59"/>
      <c r="S290" s="59"/>
    </row>
    <row r="291" spans="6:19" s="54" customFormat="1" ht="11.25" hidden="1" outlineLevel="3">
      <c r="F291" s="55"/>
      <c r="G291" s="56"/>
      <c r="H291" s="56"/>
      <c r="I291" s="57" t="s">
        <v>428</v>
      </c>
      <c r="J291" s="56"/>
      <c r="K291" s="58">
        <v>1.9799999999999998</v>
      </c>
      <c r="L291" s="59"/>
      <c r="M291" s="60"/>
      <c r="N291" s="59"/>
      <c r="O291" s="61"/>
      <c r="P291" s="62"/>
      <c r="Q291" s="59"/>
      <c r="R291" s="59"/>
      <c r="S291" s="59"/>
    </row>
    <row r="292" spans="6:19" s="54" customFormat="1" ht="11.25" hidden="1" outlineLevel="3">
      <c r="F292" s="55"/>
      <c r="G292" s="56"/>
      <c r="H292" s="56"/>
      <c r="I292" s="57"/>
      <c r="J292" s="56"/>
      <c r="K292" s="58">
        <v>0</v>
      </c>
      <c r="L292" s="59"/>
      <c r="M292" s="60"/>
      <c r="N292" s="59"/>
      <c r="O292" s="61"/>
      <c r="P292" s="62"/>
      <c r="Q292" s="59"/>
      <c r="R292" s="59"/>
      <c r="S292" s="59"/>
    </row>
    <row r="293" spans="6:19" s="48" customFormat="1" ht="24" outlineLevel="2" collapsed="1">
      <c r="F293" s="20">
        <v>6</v>
      </c>
      <c r="G293" s="21" t="s">
        <v>15</v>
      </c>
      <c r="H293" s="49" t="s">
        <v>667</v>
      </c>
      <c r="I293" s="118" t="s">
        <v>690</v>
      </c>
      <c r="J293" s="21" t="s">
        <v>18</v>
      </c>
      <c r="K293" s="51">
        <v>17.10192</v>
      </c>
      <c r="L293" s="24">
        <v>0</v>
      </c>
      <c r="M293" s="51">
        <f>K293*(1+L293/100)</f>
        <v>17.10192</v>
      </c>
      <c r="N293" s="114">
        <v>0</v>
      </c>
      <c r="O293" s="25">
        <f>M293*N293</f>
        <v>0</v>
      </c>
      <c r="P293" s="52">
        <v>9.3799999999999994E-3</v>
      </c>
      <c r="Q293" s="53">
        <f>M293*P293</f>
        <v>0.16041600959999999</v>
      </c>
      <c r="R293" s="52"/>
      <c r="S293" s="53">
        <f>M293*R293</f>
        <v>0</v>
      </c>
    </row>
    <row r="294" spans="6:19" s="54" customFormat="1" ht="11.25" hidden="1" outlineLevel="3">
      <c r="F294" s="55"/>
      <c r="G294" s="56"/>
      <c r="H294" s="56"/>
      <c r="I294" s="57" t="s">
        <v>341</v>
      </c>
      <c r="J294" s="56"/>
      <c r="K294" s="58">
        <v>0</v>
      </c>
      <c r="L294" s="59"/>
      <c r="M294" s="60"/>
      <c r="N294" s="59"/>
      <c r="O294" s="61"/>
      <c r="P294" s="62"/>
      <c r="Q294" s="59"/>
      <c r="R294" s="59"/>
      <c r="S294" s="59"/>
    </row>
    <row r="295" spans="6:19" s="54" customFormat="1" ht="11.25" hidden="1" outlineLevel="3">
      <c r="F295" s="55"/>
      <c r="G295" s="56"/>
      <c r="H295" s="56"/>
      <c r="I295" s="57" t="s">
        <v>278</v>
      </c>
      <c r="J295" s="56"/>
      <c r="K295" s="58">
        <v>17.10192</v>
      </c>
      <c r="L295" s="59"/>
      <c r="M295" s="60"/>
      <c r="N295" s="59"/>
      <c r="O295" s="61"/>
      <c r="P295" s="62"/>
      <c r="Q295" s="59"/>
      <c r="R295" s="59"/>
      <c r="S295" s="59"/>
    </row>
    <row r="296" spans="6:19" s="54" customFormat="1" ht="11.25" hidden="1" outlineLevel="3">
      <c r="F296" s="55"/>
      <c r="G296" s="56"/>
      <c r="H296" s="56"/>
      <c r="I296" s="57"/>
      <c r="J296" s="56"/>
      <c r="K296" s="58">
        <v>0</v>
      </c>
      <c r="L296" s="59"/>
      <c r="M296" s="60"/>
      <c r="N296" s="59"/>
      <c r="O296" s="61"/>
      <c r="P296" s="62"/>
      <c r="Q296" s="59"/>
      <c r="R296" s="59"/>
      <c r="S296" s="59"/>
    </row>
    <row r="297" spans="6:19" s="48" customFormat="1" ht="24" outlineLevel="2" collapsed="1">
      <c r="F297" s="20">
        <v>7</v>
      </c>
      <c r="G297" s="21" t="s">
        <v>15</v>
      </c>
      <c r="H297" s="49" t="s">
        <v>176</v>
      </c>
      <c r="I297" s="50" t="s">
        <v>641</v>
      </c>
      <c r="J297" s="21" t="s">
        <v>19</v>
      </c>
      <c r="K297" s="51">
        <v>12.209981000000001</v>
      </c>
      <c r="L297" s="24">
        <v>0</v>
      </c>
      <c r="M297" s="51">
        <f>K297*(1+L297/100)</f>
        <v>12.209981000000001</v>
      </c>
      <c r="N297" s="24">
        <v>0</v>
      </c>
      <c r="O297" s="25">
        <f>M297*N297</f>
        <v>0</v>
      </c>
      <c r="P297" s="52">
        <v>2.2563399999999998</v>
      </c>
      <c r="Q297" s="53">
        <f>M297*P297</f>
        <v>27.549868529539999</v>
      </c>
      <c r="R297" s="52"/>
      <c r="S297" s="53">
        <f>M297*R297</f>
        <v>0</v>
      </c>
    </row>
    <row r="298" spans="6:19" s="54" customFormat="1" ht="11.25" hidden="1" outlineLevel="3">
      <c r="F298" s="55"/>
      <c r="G298" s="56"/>
      <c r="H298" s="56"/>
      <c r="I298" s="57" t="s">
        <v>38</v>
      </c>
      <c r="J298" s="56"/>
      <c r="K298" s="58">
        <v>0</v>
      </c>
      <c r="L298" s="59"/>
      <c r="M298" s="60"/>
      <c r="N298" s="59"/>
      <c r="O298" s="61"/>
      <c r="P298" s="62"/>
      <c r="Q298" s="59"/>
      <c r="R298" s="59"/>
      <c r="S298" s="59"/>
    </row>
    <row r="299" spans="6:19" s="54" customFormat="1" ht="11.25" hidden="1" outlineLevel="3">
      <c r="F299" s="55"/>
      <c r="G299" s="56"/>
      <c r="H299" s="56"/>
      <c r="I299" s="57" t="s">
        <v>102</v>
      </c>
      <c r="J299" s="56"/>
      <c r="K299" s="58">
        <v>0</v>
      </c>
      <c r="L299" s="59"/>
      <c r="M299" s="60"/>
      <c r="N299" s="59"/>
      <c r="O299" s="61"/>
      <c r="P299" s="62"/>
      <c r="Q299" s="59"/>
      <c r="R299" s="59"/>
      <c r="S299" s="59"/>
    </row>
    <row r="300" spans="6:19" s="54" customFormat="1" ht="11.25" hidden="1" outlineLevel="3">
      <c r="F300" s="55"/>
      <c r="G300" s="56"/>
      <c r="H300" s="56"/>
      <c r="I300" s="57" t="s">
        <v>270</v>
      </c>
      <c r="J300" s="56"/>
      <c r="K300" s="58">
        <v>3.1556000000000002</v>
      </c>
      <c r="L300" s="59"/>
      <c r="M300" s="60"/>
      <c r="N300" s="59"/>
      <c r="O300" s="61"/>
      <c r="P300" s="62"/>
      <c r="Q300" s="59"/>
      <c r="R300" s="59"/>
      <c r="S300" s="59"/>
    </row>
    <row r="301" spans="6:19" s="54" customFormat="1" ht="11.25" hidden="1" outlineLevel="3">
      <c r="F301" s="55"/>
      <c r="G301" s="56"/>
      <c r="H301" s="56"/>
      <c r="I301" s="57" t="s">
        <v>37</v>
      </c>
      <c r="J301" s="56"/>
      <c r="K301" s="58">
        <v>0</v>
      </c>
      <c r="L301" s="59"/>
      <c r="M301" s="60"/>
      <c r="N301" s="59"/>
      <c r="O301" s="61"/>
      <c r="P301" s="62"/>
      <c r="Q301" s="59"/>
      <c r="R301" s="59"/>
      <c r="S301" s="59"/>
    </row>
    <row r="302" spans="6:19" s="54" customFormat="1" ht="11.25" hidden="1" outlineLevel="3">
      <c r="F302" s="55"/>
      <c r="G302" s="56"/>
      <c r="H302" s="56"/>
      <c r="I302" s="57" t="s">
        <v>270</v>
      </c>
      <c r="J302" s="56"/>
      <c r="K302" s="58">
        <v>3.1556000000000002</v>
      </c>
      <c r="L302" s="59"/>
      <c r="M302" s="60"/>
      <c r="N302" s="59"/>
      <c r="O302" s="61"/>
      <c r="P302" s="62"/>
      <c r="Q302" s="59"/>
      <c r="R302" s="59"/>
      <c r="S302" s="59"/>
    </row>
    <row r="303" spans="6:19" s="54" customFormat="1" ht="11.25" hidden="1" outlineLevel="3">
      <c r="F303" s="55"/>
      <c r="G303" s="56"/>
      <c r="H303" s="56"/>
      <c r="I303" s="57" t="s">
        <v>381</v>
      </c>
      <c r="J303" s="56"/>
      <c r="K303" s="58">
        <v>0.70705600000000002</v>
      </c>
      <c r="L303" s="59"/>
      <c r="M303" s="60"/>
      <c r="N303" s="59"/>
      <c r="O303" s="61"/>
      <c r="P303" s="62"/>
      <c r="Q303" s="59"/>
      <c r="R303" s="59"/>
      <c r="S303" s="59"/>
    </row>
    <row r="304" spans="6:19" s="54" customFormat="1" ht="11.25" hidden="1" outlineLevel="3">
      <c r="F304" s="55"/>
      <c r="G304" s="56"/>
      <c r="H304" s="56"/>
      <c r="I304" s="57" t="s">
        <v>405</v>
      </c>
      <c r="J304" s="56"/>
      <c r="K304" s="58">
        <v>0</v>
      </c>
      <c r="L304" s="59"/>
      <c r="M304" s="60"/>
      <c r="N304" s="59"/>
      <c r="O304" s="61"/>
      <c r="P304" s="62"/>
      <c r="Q304" s="59"/>
      <c r="R304" s="59"/>
      <c r="S304" s="59"/>
    </row>
    <row r="305" spans="6:19" s="54" customFormat="1" ht="11.25" hidden="1" outlineLevel="3">
      <c r="F305" s="55"/>
      <c r="G305" s="56"/>
      <c r="H305" s="56"/>
      <c r="I305" s="57" t="s">
        <v>267</v>
      </c>
      <c r="J305" s="56"/>
      <c r="K305" s="58">
        <v>2.5984000000000003</v>
      </c>
      <c r="L305" s="59"/>
      <c r="M305" s="60"/>
      <c r="N305" s="59"/>
      <c r="O305" s="61"/>
      <c r="P305" s="62"/>
      <c r="Q305" s="59"/>
      <c r="R305" s="59"/>
      <c r="S305" s="59"/>
    </row>
    <row r="306" spans="6:19" s="54" customFormat="1" ht="11.25" hidden="1" outlineLevel="3">
      <c r="F306" s="55"/>
      <c r="G306" s="56"/>
      <c r="H306" s="56"/>
      <c r="I306" s="57" t="s">
        <v>378</v>
      </c>
      <c r="J306" s="56"/>
      <c r="K306" s="58">
        <v>0.54862500000000003</v>
      </c>
      <c r="L306" s="59"/>
      <c r="M306" s="60"/>
      <c r="N306" s="59"/>
      <c r="O306" s="61"/>
      <c r="P306" s="62"/>
      <c r="Q306" s="59"/>
      <c r="R306" s="59"/>
      <c r="S306" s="59"/>
    </row>
    <row r="307" spans="6:19" s="54" customFormat="1" ht="11.25" hidden="1" outlineLevel="3">
      <c r="F307" s="55"/>
      <c r="G307" s="56"/>
      <c r="H307" s="56"/>
      <c r="I307" s="57" t="s">
        <v>335</v>
      </c>
      <c r="J307" s="56"/>
      <c r="K307" s="58">
        <v>0</v>
      </c>
      <c r="L307" s="59"/>
      <c r="M307" s="60"/>
      <c r="N307" s="59"/>
      <c r="O307" s="61"/>
      <c r="P307" s="62"/>
      <c r="Q307" s="59"/>
      <c r="R307" s="59"/>
      <c r="S307" s="59"/>
    </row>
    <row r="308" spans="6:19" s="54" customFormat="1" ht="11.25" hidden="1" outlineLevel="3">
      <c r="F308" s="55"/>
      <c r="G308" s="56"/>
      <c r="H308" s="56"/>
      <c r="I308" s="57" t="s">
        <v>523</v>
      </c>
      <c r="J308" s="56"/>
      <c r="K308" s="58">
        <v>2.0447000000000002</v>
      </c>
      <c r="L308" s="59"/>
      <c r="M308" s="60"/>
      <c r="N308" s="59"/>
      <c r="O308" s="61"/>
      <c r="P308" s="62"/>
      <c r="Q308" s="59"/>
      <c r="R308" s="59"/>
      <c r="S308" s="59"/>
    </row>
    <row r="309" spans="6:19" s="54" customFormat="1" ht="11.25" hidden="1" outlineLevel="3">
      <c r="F309" s="55"/>
      <c r="G309" s="56"/>
      <c r="H309" s="56"/>
      <c r="I309" s="57"/>
      <c r="J309" s="56"/>
      <c r="K309" s="58">
        <v>0</v>
      </c>
      <c r="L309" s="59"/>
      <c r="M309" s="60"/>
      <c r="N309" s="59"/>
      <c r="O309" s="61"/>
      <c r="P309" s="62"/>
      <c r="Q309" s="59"/>
      <c r="R309" s="59"/>
      <c r="S309" s="59"/>
    </row>
    <row r="310" spans="6:19" s="48" customFormat="1" ht="24" outlineLevel="2" collapsed="1">
      <c r="F310" s="20">
        <v>8</v>
      </c>
      <c r="G310" s="21" t="s">
        <v>15</v>
      </c>
      <c r="H310" s="49" t="s">
        <v>179</v>
      </c>
      <c r="I310" s="50" t="s">
        <v>647</v>
      </c>
      <c r="J310" s="21" t="s">
        <v>19</v>
      </c>
      <c r="K310" s="51">
        <v>12.209981000000001</v>
      </c>
      <c r="L310" s="24">
        <v>0</v>
      </c>
      <c r="M310" s="51">
        <f>K310*(1+L310/100)</f>
        <v>12.209981000000001</v>
      </c>
      <c r="N310" s="24">
        <v>0</v>
      </c>
      <c r="O310" s="25">
        <f>M310*N310</f>
        <v>0</v>
      </c>
      <c r="P310" s="52"/>
      <c r="Q310" s="53">
        <f>M310*P310</f>
        <v>0</v>
      </c>
      <c r="R310" s="52"/>
      <c r="S310" s="53">
        <f>M310*R310</f>
        <v>0</v>
      </c>
    </row>
    <row r="311" spans="6:19" s="54" customFormat="1" ht="11.25" hidden="1" outlineLevel="3">
      <c r="F311" s="55"/>
      <c r="G311" s="56"/>
      <c r="H311" s="56"/>
      <c r="I311" s="57" t="s">
        <v>38</v>
      </c>
      <c r="J311" s="56"/>
      <c r="K311" s="58">
        <v>0</v>
      </c>
      <c r="L311" s="59"/>
      <c r="M311" s="60"/>
      <c r="N311" s="59"/>
      <c r="O311" s="61"/>
      <c r="P311" s="62"/>
      <c r="Q311" s="59"/>
      <c r="R311" s="59"/>
      <c r="S311" s="59"/>
    </row>
    <row r="312" spans="6:19" s="54" customFormat="1" ht="11.25" hidden="1" outlineLevel="3">
      <c r="F312" s="55"/>
      <c r="G312" s="56"/>
      <c r="H312" s="56"/>
      <c r="I312" s="57" t="s">
        <v>102</v>
      </c>
      <c r="J312" s="56"/>
      <c r="K312" s="58">
        <v>0</v>
      </c>
      <c r="L312" s="59"/>
      <c r="M312" s="60"/>
      <c r="N312" s="59"/>
      <c r="O312" s="61"/>
      <c r="P312" s="62"/>
      <c r="Q312" s="59"/>
      <c r="R312" s="59"/>
      <c r="S312" s="59"/>
    </row>
    <row r="313" spans="6:19" s="54" customFormat="1" ht="11.25" hidden="1" outlineLevel="3">
      <c r="F313" s="55"/>
      <c r="G313" s="56"/>
      <c r="H313" s="56"/>
      <c r="I313" s="57" t="s">
        <v>270</v>
      </c>
      <c r="J313" s="56"/>
      <c r="K313" s="58">
        <v>3.1556000000000002</v>
      </c>
      <c r="L313" s="59"/>
      <c r="M313" s="60"/>
      <c r="N313" s="59"/>
      <c r="O313" s="61"/>
      <c r="P313" s="62"/>
      <c r="Q313" s="59"/>
      <c r="R313" s="59"/>
      <c r="S313" s="59"/>
    </row>
    <row r="314" spans="6:19" s="54" customFormat="1" ht="11.25" hidden="1" outlineLevel="3">
      <c r="F314" s="55"/>
      <c r="G314" s="56"/>
      <c r="H314" s="56"/>
      <c r="I314" s="57" t="s">
        <v>121</v>
      </c>
      <c r="J314" s="56"/>
      <c r="K314" s="58">
        <v>0</v>
      </c>
      <c r="L314" s="59"/>
      <c r="M314" s="60"/>
      <c r="N314" s="59"/>
      <c r="O314" s="61"/>
      <c r="P314" s="62"/>
      <c r="Q314" s="59"/>
      <c r="R314" s="59"/>
      <c r="S314" s="59"/>
    </row>
    <row r="315" spans="6:19" s="54" customFormat="1" ht="11.25" hidden="1" outlineLevel="3">
      <c r="F315" s="55"/>
      <c r="G315" s="56"/>
      <c r="H315" s="56"/>
      <c r="I315" s="57" t="s">
        <v>270</v>
      </c>
      <c r="J315" s="56"/>
      <c r="K315" s="58">
        <v>3.1556000000000002</v>
      </c>
      <c r="L315" s="59"/>
      <c r="M315" s="60"/>
      <c r="N315" s="59"/>
      <c r="O315" s="61"/>
      <c r="P315" s="62"/>
      <c r="Q315" s="59"/>
      <c r="R315" s="59"/>
      <c r="S315" s="59"/>
    </row>
    <row r="316" spans="6:19" s="54" customFormat="1" ht="11.25" hidden="1" outlineLevel="3">
      <c r="F316" s="55"/>
      <c r="G316" s="56"/>
      <c r="H316" s="56"/>
      <c r="I316" s="57" t="s">
        <v>381</v>
      </c>
      <c r="J316" s="56"/>
      <c r="K316" s="58">
        <v>0.70705600000000002</v>
      </c>
      <c r="L316" s="59"/>
      <c r="M316" s="60"/>
      <c r="N316" s="59"/>
      <c r="O316" s="61"/>
      <c r="P316" s="62"/>
      <c r="Q316" s="59"/>
      <c r="R316" s="59"/>
      <c r="S316" s="59"/>
    </row>
    <row r="317" spans="6:19" s="54" customFormat="1" ht="11.25" hidden="1" outlineLevel="3">
      <c r="F317" s="55"/>
      <c r="G317" s="56"/>
      <c r="H317" s="56"/>
      <c r="I317" s="57" t="s">
        <v>75</v>
      </c>
      <c r="J317" s="56"/>
      <c r="K317" s="58">
        <v>0</v>
      </c>
      <c r="L317" s="59"/>
      <c r="M317" s="60"/>
      <c r="N317" s="59"/>
      <c r="O317" s="61"/>
      <c r="P317" s="62"/>
      <c r="Q317" s="59"/>
      <c r="R317" s="59"/>
      <c r="S317" s="59"/>
    </row>
    <row r="318" spans="6:19" s="54" customFormat="1" ht="11.25" hidden="1" outlineLevel="3">
      <c r="F318" s="55"/>
      <c r="G318" s="56"/>
      <c r="H318" s="56"/>
      <c r="I318" s="57" t="s">
        <v>267</v>
      </c>
      <c r="J318" s="56"/>
      <c r="K318" s="58">
        <v>2.5984000000000003</v>
      </c>
      <c r="L318" s="59"/>
      <c r="M318" s="60"/>
      <c r="N318" s="59"/>
      <c r="O318" s="61"/>
      <c r="P318" s="62"/>
      <c r="Q318" s="59"/>
      <c r="R318" s="59"/>
      <c r="S318" s="59"/>
    </row>
    <row r="319" spans="6:19" s="54" customFormat="1" ht="11.25" hidden="1" outlineLevel="3">
      <c r="F319" s="55"/>
      <c r="G319" s="56"/>
      <c r="H319" s="56"/>
      <c r="I319" s="57" t="s">
        <v>378</v>
      </c>
      <c r="J319" s="56"/>
      <c r="K319" s="58">
        <v>0.54862500000000003</v>
      </c>
      <c r="L319" s="59"/>
      <c r="M319" s="60"/>
      <c r="N319" s="59"/>
      <c r="O319" s="61"/>
      <c r="P319" s="62"/>
      <c r="Q319" s="59"/>
      <c r="R319" s="59"/>
      <c r="S319" s="59"/>
    </row>
    <row r="320" spans="6:19" s="54" customFormat="1" ht="11.25" hidden="1" outlineLevel="3">
      <c r="F320" s="55"/>
      <c r="G320" s="56"/>
      <c r="H320" s="56"/>
      <c r="I320" s="57" t="s">
        <v>336</v>
      </c>
      <c r="J320" s="56"/>
      <c r="K320" s="58">
        <v>0</v>
      </c>
      <c r="L320" s="59"/>
      <c r="M320" s="60"/>
      <c r="N320" s="59"/>
      <c r="O320" s="61"/>
      <c r="P320" s="62"/>
      <c r="Q320" s="59"/>
      <c r="R320" s="59"/>
      <c r="S320" s="59"/>
    </row>
    <row r="321" spans="6:19" s="54" customFormat="1" ht="11.25" hidden="1" outlineLevel="3">
      <c r="F321" s="55"/>
      <c r="G321" s="56"/>
      <c r="H321" s="56"/>
      <c r="I321" s="57" t="s">
        <v>523</v>
      </c>
      <c r="J321" s="56"/>
      <c r="K321" s="58">
        <v>2.0447000000000002</v>
      </c>
      <c r="L321" s="59"/>
      <c r="M321" s="60"/>
      <c r="N321" s="59"/>
      <c r="O321" s="61"/>
      <c r="P321" s="62"/>
      <c r="Q321" s="59"/>
      <c r="R321" s="59"/>
      <c r="S321" s="59"/>
    </row>
    <row r="322" spans="6:19" s="48" customFormat="1" ht="12" outlineLevel="2" collapsed="1">
      <c r="F322" s="20">
        <v>9</v>
      </c>
      <c r="G322" s="21" t="s">
        <v>15</v>
      </c>
      <c r="H322" s="49" t="s">
        <v>180</v>
      </c>
      <c r="I322" s="50" t="s">
        <v>560</v>
      </c>
      <c r="J322" s="21" t="s">
        <v>9</v>
      </c>
      <c r="K322" s="51">
        <v>1.653580284</v>
      </c>
      <c r="L322" s="24">
        <v>0</v>
      </c>
      <c r="M322" s="51">
        <f>K322*(1+L322/100)</f>
        <v>1.653580284</v>
      </c>
      <c r="N322" s="24">
        <v>0</v>
      </c>
      <c r="O322" s="25">
        <f>M322*N322</f>
        <v>0</v>
      </c>
      <c r="P322" s="52">
        <v>1.0530600000000001</v>
      </c>
      <c r="Q322" s="53">
        <f>M322*P322</f>
        <v>1.7413192538690403</v>
      </c>
      <c r="R322" s="52"/>
      <c r="S322" s="53">
        <f>M322*R322</f>
        <v>0</v>
      </c>
    </row>
    <row r="323" spans="6:19" s="54" customFormat="1" ht="11.25" hidden="1" outlineLevel="3">
      <c r="F323" s="55"/>
      <c r="G323" s="56"/>
      <c r="H323" s="56"/>
      <c r="I323" s="57" t="s">
        <v>522</v>
      </c>
      <c r="J323" s="56"/>
      <c r="K323" s="58">
        <v>0</v>
      </c>
      <c r="L323" s="59"/>
      <c r="M323" s="60"/>
      <c r="N323" s="59"/>
      <c r="O323" s="61"/>
      <c r="P323" s="62"/>
      <c r="Q323" s="59"/>
      <c r="R323" s="59"/>
      <c r="S323" s="59"/>
    </row>
    <row r="324" spans="6:19" s="54" customFormat="1" ht="11.25" hidden="1" outlineLevel="3">
      <c r="F324" s="55"/>
      <c r="G324" s="56"/>
      <c r="H324" s="56"/>
      <c r="I324" s="57" t="s">
        <v>38</v>
      </c>
      <c r="J324" s="56"/>
      <c r="K324" s="58">
        <v>0</v>
      </c>
      <c r="L324" s="59"/>
      <c r="M324" s="60"/>
      <c r="N324" s="59"/>
      <c r="O324" s="61"/>
      <c r="P324" s="62"/>
      <c r="Q324" s="59"/>
      <c r="R324" s="59"/>
      <c r="S324" s="59"/>
    </row>
    <row r="325" spans="6:19" s="54" customFormat="1" ht="11.25" hidden="1" outlineLevel="3">
      <c r="F325" s="55"/>
      <c r="G325" s="56"/>
      <c r="H325" s="56"/>
      <c r="I325" s="57" t="s">
        <v>102</v>
      </c>
      <c r="J325" s="56"/>
      <c r="K325" s="58">
        <v>0</v>
      </c>
      <c r="L325" s="59"/>
      <c r="M325" s="60"/>
      <c r="N325" s="59"/>
      <c r="O325" s="61"/>
      <c r="P325" s="62"/>
      <c r="Q325" s="59"/>
      <c r="R325" s="59"/>
      <c r="S325" s="59"/>
    </row>
    <row r="326" spans="6:19" s="54" customFormat="1" ht="11.25" hidden="1" outlineLevel="3">
      <c r="F326" s="55"/>
      <c r="G326" s="56"/>
      <c r="H326" s="56"/>
      <c r="I326" s="57" t="s">
        <v>454</v>
      </c>
      <c r="J326" s="56"/>
      <c r="K326" s="58">
        <v>0.42735840000000003</v>
      </c>
      <c r="L326" s="59"/>
      <c r="M326" s="60"/>
      <c r="N326" s="59"/>
      <c r="O326" s="61"/>
      <c r="P326" s="62"/>
      <c r="Q326" s="59"/>
      <c r="R326" s="59"/>
      <c r="S326" s="59"/>
    </row>
    <row r="327" spans="6:19" s="54" customFormat="1" ht="11.25" hidden="1" outlineLevel="3">
      <c r="F327" s="55"/>
      <c r="G327" s="56"/>
      <c r="H327" s="56"/>
      <c r="I327" s="57" t="s">
        <v>121</v>
      </c>
      <c r="J327" s="56"/>
      <c r="K327" s="58">
        <v>0</v>
      </c>
      <c r="L327" s="59"/>
      <c r="M327" s="60"/>
      <c r="N327" s="59"/>
      <c r="O327" s="61"/>
      <c r="P327" s="62"/>
      <c r="Q327" s="59"/>
      <c r="R327" s="59"/>
      <c r="S327" s="59"/>
    </row>
    <row r="328" spans="6:19" s="54" customFormat="1" ht="11.25" hidden="1" outlineLevel="3">
      <c r="F328" s="55"/>
      <c r="G328" s="56"/>
      <c r="H328" s="56"/>
      <c r="I328" s="57" t="s">
        <v>454</v>
      </c>
      <c r="J328" s="56"/>
      <c r="K328" s="58">
        <v>0.42735840000000003</v>
      </c>
      <c r="L328" s="59"/>
      <c r="M328" s="60"/>
      <c r="N328" s="59"/>
      <c r="O328" s="61"/>
      <c r="P328" s="62"/>
      <c r="Q328" s="59"/>
      <c r="R328" s="59"/>
      <c r="S328" s="59"/>
    </row>
    <row r="329" spans="6:19" s="54" customFormat="1" ht="11.25" hidden="1" outlineLevel="3">
      <c r="F329" s="55"/>
      <c r="G329" s="56"/>
      <c r="H329" s="56"/>
      <c r="I329" s="57" t="s">
        <v>37</v>
      </c>
      <c r="J329" s="56"/>
      <c r="K329" s="58">
        <v>0</v>
      </c>
      <c r="L329" s="59"/>
      <c r="M329" s="60"/>
      <c r="N329" s="59"/>
      <c r="O329" s="61"/>
      <c r="P329" s="62"/>
      <c r="Q329" s="59"/>
      <c r="R329" s="59"/>
      <c r="S329" s="59"/>
    </row>
    <row r="330" spans="6:19" s="54" customFormat="1" ht="11.25" hidden="1" outlineLevel="3">
      <c r="F330" s="55"/>
      <c r="G330" s="56"/>
      <c r="H330" s="56"/>
      <c r="I330" s="57" t="s">
        <v>489</v>
      </c>
      <c r="J330" s="56"/>
      <c r="K330" s="58">
        <v>9.5755583999999991E-2</v>
      </c>
      <c r="L330" s="59"/>
      <c r="M330" s="60"/>
      <c r="N330" s="59"/>
      <c r="O330" s="61"/>
      <c r="P330" s="62"/>
      <c r="Q330" s="59"/>
      <c r="R330" s="59"/>
      <c r="S330" s="59"/>
    </row>
    <row r="331" spans="6:19" s="54" customFormat="1" ht="11.25" hidden="1" outlineLevel="3">
      <c r="F331" s="55"/>
      <c r="G331" s="56"/>
      <c r="H331" s="56"/>
      <c r="I331" s="57" t="s">
        <v>75</v>
      </c>
      <c r="J331" s="56"/>
      <c r="K331" s="58">
        <v>0</v>
      </c>
      <c r="L331" s="59"/>
      <c r="M331" s="60"/>
      <c r="N331" s="59"/>
      <c r="O331" s="61"/>
      <c r="P331" s="62"/>
      <c r="Q331" s="59"/>
      <c r="R331" s="59"/>
      <c r="S331" s="59"/>
    </row>
    <row r="332" spans="6:19" s="54" customFormat="1" ht="11.25" hidden="1" outlineLevel="3">
      <c r="F332" s="55"/>
      <c r="G332" s="56"/>
      <c r="H332" s="56"/>
      <c r="I332" s="57" t="s">
        <v>453</v>
      </c>
      <c r="J332" s="56"/>
      <c r="K332" s="58">
        <v>0.35189760000000003</v>
      </c>
      <c r="L332" s="59"/>
      <c r="M332" s="60"/>
      <c r="N332" s="59"/>
      <c r="O332" s="61"/>
      <c r="P332" s="62"/>
      <c r="Q332" s="59"/>
      <c r="R332" s="59"/>
      <c r="S332" s="59"/>
    </row>
    <row r="333" spans="6:19" s="54" customFormat="1" ht="11.25" hidden="1" outlineLevel="3">
      <c r="F333" s="55"/>
      <c r="G333" s="56"/>
      <c r="H333" s="56"/>
      <c r="I333" s="57" t="s">
        <v>488</v>
      </c>
      <c r="J333" s="56"/>
      <c r="K333" s="58">
        <v>7.4299499999999991E-2</v>
      </c>
      <c r="L333" s="59"/>
      <c r="M333" s="60"/>
      <c r="N333" s="59"/>
      <c r="O333" s="61"/>
      <c r="P333" s="62"/>
      <c r="Q333" s="59"/>
      <c r="R333" s="59"/>
      <c r="S333" s="59"/>
    </row>
    <row r="334" spans="6:19" s="54" customFormat="1" ht="11.25" hidden="1" outlineLevel="3">
      <c r="F334" s="55"/>
      <c r="G334" s="56"/>
      <c r="H334" s="56"/>
      <c r="I334" s="57" t="s">
        <v>336</v>
      </c>
      <c r="J334" s="56"/>
      <c r="K334" s="58">
        <v>0</v>
      </c>
      <c r="L334" s="59"/>
      <c r="M334" s="60"/>
      <c r="N334" s="59"/>
      <c r="O334" s="61"/>
      <c r="P334" s="62"/>
      <c r="Q334" s="59"/>
      <c r="R334" s="59"/>
      <c r="S334" s="59"/>
    </row>
    <row r="335" spans="6:19" s="54" customFormat="1" ht="11.25" hidden="1" outlineLevel="3">
      <c r="F335" s="55"/>
      <c r="G335" s="56"/>
      <c r="H335" s="56"/>
      <c r="I335" s="57" t="s">
        <v>537</v>
      </c>
      <c r="J335" s="56"/>
      <c r="K335" s="58">
        <v>0.27691080000000001</v>
      </c>
      <c r="L335" s="59"/>
      <c r="M335" s="60"/>
      <c r="N335" s="59"/>
      <c r="O335" s="61"/>
      <c r="P335" s="62"/>
      <c r="Q335" s="59"/>
      <c r="R335" s="59"/>
      <c r="S335" s="59"/>
    </row>
    <row r="336" spans="6:19" s="54" customFormat="1" ht="11.25" hidden="1" outlineLevel="3">
      <c r="F336" s="55"/>
      <c r="G336" s="56"/>
      <c r="H336" s="56"/>
      <c r="I336" s="57"/>
      <c r="J336" s="56"/>
      <c r="K336" s="58">
        <v>0</v>
      </c>
      <c r="L336" s="59"/>
      <c r="M336" s="60"/>
      <c r="N336" s="59"/>
      <c r="O336" s="61"/>
      <c r="P336" s="62"/>
      <c r="Q336" s="59"/>
      <c r="R336" s="59"/>
      <c r="S336" s="59"/>
    </row>
    <row r="337" spans="6:19" s="48" customFormat="1" ht="12" outlineLevel="2" collapsed="1">
      <c r="F337" s="20">
        <v>10</v>
      </c>
      <c r="G337" s="21" t="s">
        <v>15</v>
      </c>
      <c r="H337" s="49" t="s">
        <v>181</v>
      </c>
      <c r="I337" s="50" t="s">
        <v>581</v>
      </c>
      <c r="J337" s="21" t="s">
        <v>18</v>
      </c>
      <c r="K337" s="51">
        <v>2.5920000000000005</v>
      </c>
      <c r="L337" s="24">
        <v>0</v>
      </c>
      <c r="M337" s="51">
        <f>K337*(1+L337/100)</f>
        <v>2.5920000000000005</v>
      </c>
      <c r="N337" s="24">
        <v>0</v>
      </c>
      <c r="O337" s="25">
        <f>M337*N337</f>
        <v>0</v>
      </c>
      <c r="P337" s="52">
        <v>0.1231</v>
      </c>
      <c r="Q337" s="53">
        <f>M337*P337</f>
        <v>0.31907520000000006</v>
      </c>
      <c r="R337" s="52"/>
      <c r="S337" s="53">
        <f>M337*R337</f>
        <v>0</v>
      </c>
    </row>
    <row r="338" spans="6:19" s="54" customFormat="1" ht="11.25" hidden="1" outlineLevel="3">
      <c r="F338" s="55"/>
      <c r="G338" s="56"/>
      <c r="H338" s="56"/>
      <c r="I338" s="57" t="s">
        <v>119</v>
      </c>
      <c r="J338" s="56"/>
      <c r="K338" s="58">
        <v>0</v>
      </c>
      <c r="L338" s="59"/>
      <c r="M338" s="60"/>
      <c r="N338" s="59"/>
      <c r="O338" s="61"/>
      <c r="P338" s="62"/>
      <c r="Q338" s="59"/>
      <c r="R338" s="59"/>
      <c r="S338" s="59"/>
    </row>
    <row r="339" spans="6:19" s="54" customFormat="1" ht="11.25" hidden="1" outlineLevel="3">
      <c r="F339" s="55"/>
      <c r="G339" s="56"/>
      <c r="H339" s="56"/>
      <c r="I339" s="57" t="s">
        <v>171</v>
      </c>
      <c r="J339" s="56"/>
      <c r="K339" s="58">
        <v>2.5920000000000005</v>
      </c>
      <c r="L339" s="59"/>
      <c r="M339" s="60"/>
      <c r="N339" s="59"/>
      <c r="O339" s="61"/>
      <c r="P339" s="62"/>
      <c r="Q339" s="59"/>
      <c r="R339" s="59"/>
      <c r="S339" s="59"/>
    </row>
    <row r="340" spans="6:19" s="54" customFormat="1" ht="11.25" hidden="1" outlineLevel="3">
      <c r="F340" s="55"/>
      <c r="G340" s="56"/>
      <c r="H340" s="56"/>
      <c r="I340" s="57"/>
      <c r="J340" s="56"/>
      <c r="K340" s="58">
        <v>0</v>
      </c>
      <c r="L340" s="59"/>
      <c r="M340" s="60"/>
      <c r="N340" s="59"/>
      <c r="O340" s="61"/>
      <c r="P340" s="62"/>
      <c r="Q340" s="59"/>
      <c r="R340" s="59"/>
      <c r="S340" s="59"/>
    </row>
    <row r="341" spans="6:19" s="48" customFormat="1" ht="12" outlineLevel="2" collapsed="1">
      <c r="F341" s="20">
        <v>11</v>
      </c>
      <c r="G341" s="21" t="s">
        <v>15</v>
      </c>
      <c r="H341" s="49" t="s">
        <v>182</v>
      </c>
      <c r="I341" s="50" t="s">
        <v>545</v>
      </c>
      <c r="J341" s="21" t="s">
        <v>18</v>
      </c>
      <c r="K341" s="51">
        <v>229.50359999999998</v>
      </c>
      <c r="L341" s="24">
        <v>0</v>
      </c>
      <c r="M341" s="51">
        <f>K341*(1+L341/100)</f>
        <v>229.50359999999998</v>
      </c>
      <c r="N341" s="24">
        <v>0</v>
      </c>
      <c r="O341" s="25">
        <f>M341*N341</f>
        <v>0</v>
      </c>
      <c r="P341" s="52">
        <v>1.2E-4</v>
      </c>
      <c r="Q341" s="53">
        <f>M341*P341</f>
        <v>2.7540431999999997E-2</v>
      </c>
      <c r="R341" s="52"/>
      <c r="S341" s="53">
        <f>M341*R341</f>
        <v>0</v>
      </c>
    </row>
    <row r="342" spans="6:19" s="54" customFormat="1" ht="11.25" hidden="1" outlineLevel="3">
      <c r="F342" s="55"/>
      <c r="G342" s="56"/>
      <c r="H342" s="56"/>
      <c r="I342" s="57" t="s">
        <v>38</v>
      </c>
      <c r="J342" s="56"/>
      <c r="K342" s="58">
        <v>0</v>
      </c>
      <c r="L342" s="59"/>
      <c r="M342" s="60"/>
      <c r="N342" s="59"/>
      <c r="O342" s="61"/>
      <c r="P342" s="62"/>
      <c r="Q342" s="59"/>
      <c r="R342" s="59"/>
      <c r="S342" s="59"/>
    </row>
    <row r="343" spans="6:19" s="54" customFormat="1" ht="11.25" hidden="1" outlineLevel="3">
      <c r="F343" s="55"/>
      <c r="G343" s="56"/>
      <c r="H343" s="56"/>
      <c r="I343" s="57" t="s">
        <v>102</v>
      </c>
      <c r="J343" s="56"/>
      <c r="K343" s="58">
        <v>0</v>
      </c>
      <c r="L343" s="59"/>
      <c r="M343" s="60"/>
      <c r="N343" s="59"/>
      <c r="O343" s="61"/>
      <c r="P343" s="62"/>
      <c r="Q343" s="59"/>
      <c r="R343" s="59"/>
      <c r="S343" s="59"/>
    </row>
    <row r="344" spans="6:19" s="54" customFormat="1" ht="11.25" hidden="1" outlineLevel="3">
      <c r="F344" s="55"/>
      <c r="G344" s="56"/>
      <c r="H344" s="56"/>
      <c r="I344" s="57" t="s">
        <v>59</v>
      </c>
      <c r="J344" s="56"/>
      <c r="K344" s="58">
        <v>45.08</v>
      </c>
      <c r="L344" s="59"/>
      <c r="M344" s="60"/>
      <c r="N344" s="59"/>
      <c r="O344" s="61"/>
      <c r="P344" s="62"/>
      <c r="Q344" s="59"/>
      <c r="R344" s="59"/>
      <c r="S344" s="59"/>
    </row>
    <row r="345" spans="6:19" s="54" customFormat="1" ht="11.25" hidden="1" outlineLevel="3">
      <c r="F345" s="55"/>
      <c r="G345" s="56"/>
      <c r="H345" s="56"/>
      <c r="I345" s="57" t="s">
        <v>5</v>
      </c>
      <c r="J345" s="56"/>
      <c r="K345" s="58">
        <v>45.08</v>
      </c>
      <c r="L345" s="59"/>
      <c r="M345" s="60"/>
      <c r="N345" s="59"/>
      <c r="O345" s="61"/>
      <c r="P345" s="62"/>
      <c r="Q345" s="59"/>
      <c r="R345" s="59"/>
      <c r="S345" s="59"/>
    </row>
    <row r="346" spans="6:19" s="54" customFormat="1" ht="11.25" hidden="1" outlineLevel="3">
      <c r="F346" s="55"/>
      <c r="G346" s="56"/>
      <c r="H346" s="56"/>
      <c r="I346" s="57" t="s">
        <v>37</v>
      </c>
      <c r="J346" s="56"/>
      <c r="K346" s="58">
        <v>0</v>
      </c>
      <c r="L346" s="59"/>
      <c r="M346" s="60"/>
      <c r="N346" s="59"/>
      <c r="O346" s="61"/>
      <c r="P346" s="62"/>
      <c r="Q346" s="59"/>
      <c r="R346" s="59"/>
      <c r="S346" s="59"/>
    </row>
    <row r="347" spans="6:19" s="54" customFormat="1" ht="11.25" hidden="1" outlineLevel="3">
      <c r="F347" s="55"/>
      <c r="G347" s="56"/>
      <c r="H347" s="56"/>
      <c r="I347" s="57" t="s">
        <v>95</v>
      </c>
      <c r="J347" s="56"/>
      <c r="K347" s="58">
        <v>90.16</v>
      </c>
      <c r="L347" s="59"/>
      <c r="M347" s="60"/>
      <c r="N347" s="59"/>
      <c r="O347" s="61"/>
      <c r="P347" s="62"/>
      <c r="Q347" s="59"/>
      <c r="R347" s="59"/>
      <c r="S347" s="59"/>
    </row>
    <row r="348" spans="6:19" s="54" customFormat="1" ht="11.25" hidden="1" outlineLevel="3">
      <c r="F348" s="55"/>
      <c r="G348" s="56"/>
      <c r="H348" s="56"/>
      <c r="I348" s="57" t="s">
        <v>37</v>
      </c>
      <c r="J348" s="56"/>
      <c r="K348" s="58">
        <v>0</v>
      </c>
      <c r="L348" s="59"/>
      <c r="M348" s="60"/>
      <c r="N348" s="59"/>
      <c r="O348" s="61"/>
      <c r="P348" s="62"/>
      <c r="Q348" s="59"/>
      <c r="R348" s="59"/>
      <c r="S348" s="59"/>
    </row>
    <row r="349" spans="6:19" s="54" customFormat="1" ht="11.25" hidden="1" outlineLevel="3">
      <c r="F349" s="55"/>
      <c r="G349" s="56"/>
      <c r="H349" s="56"/>
      <c r="I349" s="57" t="s">
        <v>301</v>
      </c>
      <c r="J349" s="56"/>
      <c r="K349" s="58">
        <v>20.201599999999999</v>
      </c>
      <c r="L349" s="59"/>
      <c r="M349" s="60"/>
      <c r="N349" s="59"/>
      <c r="O349" s="61"/>
      <c r="P349" s="62"/>
      <c r="Q349" s="59"/>
      <c r="R349" s="59"/>
      <c r="S349" s="59"/>
    </row>
    <row r="350" spans="6:19" s="54" customFormat="1" ht="11.25" hidden="1" outlineLevel="3">
      <c r="F350" s="55"/>
      <c r="G350" s="56"/>
      <c r="H350" s="56"/>
      <c r="I350" s="57" t="s">
        <v>335</v>
      </c>
      <c r="J350" s="56"/>
      <c r="K350" s="58">
        <v>0</v>
      </c>
      <c r="L350" s="59"/>
      <c r="M350" s="60"/>
      <c r="N350" s="59"/>
      <c r="O350" s="61"/>
      <c r="P350" s="62"/>
      <c r="Q350" s="59"/>
      <c r="R350" s="59"/>
      <c r="S350" s="59"/>
    </row>
    <row r="351" spans="6:19" s="54" customFormat="1" ht="11.25" hidden="1" outlineLevel="3">
      <c r="F351" s="55"/>
      <c r="G351" s="56"/>
      <c r="H351" s="56"/>
      <c r="I351" s="57" t="s">
        <v>518</v>
      </c>
      <c r="J351" s="56"/>
      <c r="K351" s="58">
        <v>58.419999999999995</v>
      </c>
      <c r="L351" s="59"/>
      <c r="M351" s="60"/>
      <c r="N351" s="59"/>
      <c r="O351" s="61"/>
      <c r="P351" s="62"/>
      <c r="Q351" s="59"/>
      <c r="R351" s="59"/>
      <c r="S351" s="59"/>
    </row>
    <row r="352" spans="6:19" s="54" customFormat="1" ht="11.25" hidden="1" outlineLevel="3">
      <c r="F352" s="55"/>
      <c r="G352" s="56"/>
      <c r="H352" s="56"/>
      <c r="I352" s="57" t="s">
        <v>5</v>
      </c>
      <c r="J352" s="56"/>
      <c r="K352" s="58">
        <v>168.7816</v>
      </c>
      <c r="L352" s="59"/>
      <c r="M352" s="60"/>
      <c r="N352" s="59"/>
      <c r="O352" s="61"/>
      <c r="P352" s="62"/>
      <c r="Q352" s="59"/>
      <c r="R352" s="59"/>
      <c r="S352" s="59"/>
    </row>
    <row r="353" spans="6:19" s="54" customFormat="1" ht="11.25" hidden="1" outlineLevel="3">
      <c r="F353" s="55"/>
      <c r="G353" s="56"/>
      <c r="H353" s="56"/>
      <c r="I353" s="57" t="s">
        <v>14</v>
      </c>
      <c r="J353" s="56"/>
      <c r="K353" s="58">
        <v>0</v>
      </c>
      <c r="L353" s="59"/>
      <c r="M353" s="60"/>
      <c r="N353" s="59"/>
      <c r="O353" s="61"/>
      <c r="P353" s="62"/>
      <c r="Q353" s="59"/>
      <c r="R353" s="59"/>
      <c r="S353" s="59"/>
    </row>
    <row r="354" spans="6:19" s="54" customFormat="1" ht="11.25" hidden="1" outlineLevel="3">
      <c r="F354" s="55"/>
      <c r="G354" s="56"/>
      <c r="H354" s="56"/>
      <c r="I354" s="57" t="s">
        <v>213</v>
      </c>
      <c r="J354" s="56"/>
      <c r="K354" s="58">
        <v>15.641999999999999</v>
      </c>
      <c r="L354" s="59"/>
      <c r="M354" s="60"/>
      <c r="N354" s="59"/>
      <c r="O354" s="61"/>
      <c r="P354" s="62"/>
      <c r="Q354" s="59"/>
      <c r="R354" s="59"/>
      <c r="S354" s="59"/>
    </row>
    <row r="355" spans="6:19" s="48" customFormat="1" ht="12" outlineLevel="2" collapsed="1">
      <c r="F355" s="20">
        <v>12</v>
      </c>
      <c r="G355" s="21" t="s">
        <v>15</v>
      </c>
      <c r="H355" s="49" t="s">
        <v>183</v>
      </c>
      <c r="I355" s="50" t="s">
        <v>668</v>
      </c>
      <c r="J355" s="21" t="s">
        <v>19</v>
      </c>
      <c r="K355" s="51">
        <v>20.063088999999998</v>
      </c>
      <c r="L355" s="24">
        <v>0</v>
      </c>
      <c r="M355" s="51">
        <f>K355*(1+L355/100)</f>
        <v>20.063088999999998</v>
      </c>
      <c r="N355" s="24">
        <v>0</v>
      </c>
      <c r="O355" s="25">
        <f>M355*N355</f>
        <v>0</v>
      </c>
      <c r="P355" s="52">
        <v>0.42</v>
      </c>
      <c r="Q355" s="53">
        <f>M355*P355</f>
        <v>8.4264973799999989</v>
      </c>
      <c r="R355" s="52"/>
      <c r="S355" s="53">
        <f>M355*R355</f>
        <v>0</v>
      </c>
    </row>
    <row r="356" spans="6:19" s="54" customFormat="1" ht="11.25" hidden="1" outlineLevel="3">
      <c r="F356" s="55"/>
      <c r="G356" s="56"/>
      <c r="H356" s="56"/>
      <c r="I356" s="57" t="s">
        <v>37</v>
      </c>
      <c r="J356" s="56"/>
      <c r="K356" s="58">
        <v>0</v>
      </c>
      <c r="L356" s="59"/>
      <c r="M356" s="60"/>
      <c r="N356" s="59"/>
      <c r="O356" s="61"/>
      <c r="P356" s="62"/>
      <c r="Q356" s="59"/>
      <c r="R356" s="59"/>
      <c r="S356" s="59"/>
    </row>
    <row r="357" spans="6:19" s="54" customFormat="1" ht="11.25" hidden="1" outlineLevel="3">
      <c r="F357" s="55"/>
      <c r="G357" s="56"/>
      <c r="H357" s="56"/>
      <c r="I357" s="57" t="s">
        <v>382</v>
      </c>
      <c r="J357" s="56"/>
      <c r="K357" s="58">
        <v>0.808064</v>
      </c>
      <c r="L357" s="59"/>
      <c r="M357" s="60"/>
      <c r="N357" s="59"/>
      <c r="O357" s="61"/>
      <c r="P357" s="62"/>
      <c r="Q357" s="59"/>
      <c r="R357" s="59"/>
      <c r="S357" s="59"/>
    </row>
    <row r="358" spans="6:19" s="54" customFormat="1" ht="11.25" hidden="1" outlineLevel="3">
      <c r="F358" s="55"/>
      <c r="G358" s="56"/>
      <c r="H358" s="56"/>
      <c r="I358" s="57" t="s">
        <v>75</v>
      </c>
      <c r="J358" s="56"/>
      <c r="K358" s="58">
        <v>0</v>
      </c>
      <c r="L358" s="59"/>
      <c r="M358" s="60"/>
      <c r="N358" s="59"/>
      <c r="O358" s="61"/>
      <c r="P358" s="62"/>
      <c r="Q358" s="59"/>
      <c r="R358" s="59"/>
      <c r="S358" s="59"/>
    </row>
    <row r="359" spans="6:19" s="54" customFormat="1" ht="11.25" hidden="1" outlineLevel="3">
      <c r="F359" s="55"/>
      <c r="G359" s="56"/>
      <c r="H359" s="56"/>
      <c r="I359" s="57" t="s">
        <v>268</v>
      </c>
      <c r="J359" s="56"/>
      <c r="K359" s="58">
        <v>8.5375999999999994</v>
      </c>
      <c r="L359" s="59"/>
      <c r="M359" s="60"/>
      <c r="N359" s="59"/>
      <c r="O359" s="61"/>
      <c r="P359" s="62"/>
      <c r="Q359" s="59"/>
      <c r="R359" s="59"/>
      <c r="S359" s="59"/>
    </row>
    <row r="360" spans="6:19" s="54" customFormat="1" ht="11.25" hidden="1" outlineLevel="3">
      <c r="F360" s="55"/>
      <c r="G360" s="56"/>
      <c r="H360" s="56"/>
      <c r="I360" s="57" t="s">
        <v>104</v>
      </c>
      <c r="J360" s="56"/>
      <c r="K360" s="58">
        <v>0</v>
      </c>
      <c r="L360" s="59"/>
      <c r="M360" s="60"/>
      <c r="N360" s="59"/>
      <c r="O360" s="61"/>
      <c r="P360" s="62"/>
      <c r="Q360" s="59"/>
      <c r="R360" s="59"/>
      <c r="S360" s="59"/>
    </row>
    <row r="361" spans="6:19" s="54" customFormat="1" ht="11.25" hidden="1" outlineLevel="3">
      <c r="F361" s="55"/>
      <c r="G361" s="56"/>
      <c r="H361" s="56"/>
      <c r="I361" s="57" t="s">
        <v>379</v>
      </c>
      <c r="J361" s="56"/>
      <c r="K361" s="58">
        <v>1.8026250000000001</v>
      </c>
      <c r="L361" s="59"/>
      <c r="M361" s="60"/>
      <c r="N361" s="59"/>
      <c r="O361" s="61"/>
      <c r="P361" s="62"/>
      <c r="Q361" s="59"/>
      <c r="R361" s="59"/>
      <c r="S361" s="59"/>
    </row>
    <row r="362" spans="6:19" s="54" customFormat="1" ht="11.25" hidden="1" outlineLevel="3">
      <c r="F362" s="55"/>
      <c r="G362" s="56"/>
      <c r="H362" s="56"/>
      <c r="I362" s="57" t="s">
        <v>5</v>
      </c>
      <c r="J362" s="56"/>
      <c r="K362" s="58">
        <v>11.148289</v>
      </c>
      <c r="L362" s="59"/>
      <c r="M362" s="60"/>
      <c r="N362" s="59"/>
      <c r="O362" s="61"/>
      <c r="P362" s="62"/>
      <c r="Q362" s="59"/>
      <c r="R362" s="59"/>
      <c r="S362" s="59"/>
    </row>
    <row r="363" spans="6:19" s="54" customFormat="1" ht="11.25" hidden="1" outlineLevel="3">
      <c r="F363" s="55"/>
      <c r="G363" s="56"/>
      <c r="H363" s="56"/>
      <c r="I363" s="57" t="s">
        <v>340</v>
      </c>
      <c r="J363" s="56"/>
      <c r="K363" s="58">
        <v>0</v>
      </c>
      <c r="L363" s="59"/>
      <c r="M363" s="60"/>
      <c r="N363" s="59"/>
      <c r="O363" s="61"/>
      <c r="P363" s="62"/>
      <c r="Q363" s="59"/>
      <c r="R363" s="59"/>
      <c r="S363" s="59"/>
    </row>
    <row r="364" spans="6:19" s="54" customFormat="1" ht="11.25" hidden="1" outlineLevel="3">
      <c r="F364" s="55"/>
      <c r="G364" s="56"/>
      <c r="H364" s="56"/>
      <c r="I364" s="57" t="s">
        <v>37</v>
      </c>
      <c r="J364" s="56"/>
      <c r="K364" s="58">
        <v>0</v>
      </c>
      <c r="L364" s="59"/>
      <c r="M364" s="60"/>
      <c r="N364" s="59"/>
      <c r="O364" s="61"/>
      <c r="P364" s="62"/>
      <c r="Q364" s="59"/>
      <c r="R364" s="59"/>
      <c r="S364" s="59"/>
    </row>
    <row r="365" spans="6:19" s="54" customFormat="1" ht="11.25" hidden="1" outlineLevel="3">
      <c r="F365" s="55"/>
      <c r="G365" s="56"/>
      <c r="H365" s="56"/>
      <c r="I365" s="57" t="s">
        <v>271</v>
      </c>
      <c r="J365" s="56"/>
      <c r="K365" s="58">
        <v>5.4095999999999993</v>
      </c>
      <c r="L365" s="59"/>
      <c r="M365" s="60"/>
      <c r="N365" s="59"/>
      <c r="O365" s="61"/>
      <c r="P365" s="62"/>
      <c r="Q365" s="59"/>
      <c r="R365" s="59"/>
      <c r="S365" s="59"/>
    </row>
    <row r="366" spans="6:19" s="54" customFormat="1" ht="11.25" hidden="1" outlineLevel="3">
      <c r="F366" s="55"/>
      <c r="G366" s="56"/>
      <c r="H366" s="56"/>
      <c r="I366" s="57" t="s">
        <v>335</v>
      </c>
      <c r="J366" s="56"/>
      <c r="K366" s="58">
        <v>0</v>
      </c>
      <c r="L366" s="59"/>
      <c r="M366" s="60"/>
      <c r="N366" s="59"/>
      <c r="O366" s="61"/>
      <c r="P366" s="62"/>
      <c r="Q366" s="59"/>
      <c r="R366" s="59"/>
      <c r="S366" s="59"/>
    </row>
    <row r="367" spans="6:19" s="54" customFormat="1" ht="11.25" hidden="1" outlineLevel="3">
      <c r="F367" s="55"/>
      <c r="G367" s="56"/>
      <c r="H367" s="56"/>
      <c r="I367" s="57" t="s">
        <v>524</v>
      </c>
      <c r="J367" s="56"/>
      <c r="K367" s="58">
        <v>3.5051999999999994</v>
      </c>
      <c r="L367" s="59"/>
      <c r="M367" s="60"/>
      <c r="N367" s="59"/>
      <c r="O367" s="61"/>
      <c r="P367" s="62"/>
      <c r="Q367" s="59"/>
      <c r="R367" s="59"/>
      <c r="S367" s="59"/>
    </row>
    <row r="368" spans="6:19" s="54" customFormat="1" ht="11.25" hidden="1" outlineLevel="3">
      <c r="F368" s="55"/>
      <c r="G368" s="56"/>
      <c r="H368" s="56"/>
      <c r="I368" s="57" t="s">
        <v>5</v>
      </c>
      <c r="J368" s="56"/>
      <c r="K368" s="58">
        <v>8.9147999999999996</v>
      </c>
      <c r="L368" s="59"/>
      <c r="M368" s="60"/>
      <c r="N368" s="59"/>
      <c r="O368" s="61"/>
      <c r="P368" s="62"/>
      <c r="Q368" s="59"/>
      <c r="R368" s="59"/>
      <c r="S368" s="59"/>
    </row>
    <row r="369" spans="6:19" s="54" customFormat="1" ht="11.25" hidden="1" outlineLevel="3">
      <c r="F369" s="55"/>
      <c r="G369" s="56"/>
      <c r="H369" s="56"/>
      <c r="I369" s="57"/>
      <c r="J369" s="56"/>
      <c r="K369" s="58">
        <v>0</v>
      </c>
      <c r="L369" s="59"/>
      <c r="M369" s="60"/>
      <c r="N369" s="59"/>
      <c r="O369" s="61"/>
      <c r="P369" s="62"/>
      <c r="Q369" s="59"/>
      <c r="R369" s="59"/>
      <c r="S369" s="59"/>
    </row>
    <row r="370" spans="6:19" s="90" customFormat="1" ht="12.75" customHeight="1" outlineLevel="2">
      <c r="F370" s="91"/>
      <c r="G370" s="92"/>
      <c r="H370" s="92"/>
      <c r="I370" s="93"/>
      <c r="J370" s="92"/>
      <c r="K370" s="94"/>
      <c r="L370" s="95"/>
      <c r="M370" s="94"/>
      <c r="N370" s="95"/>
      <c r="O370" s="96"/>
      <c r="P370" s="97"/>
      <c r="Q370" s="95"/>
      <c r="R370" s="95"/>
      <c r="S370" s="95"/>
    </row>
    <row r="371" spans="6:19" s="40" customFormat="1" ht="16.5" customHeight="1" outlineLevel="1">
      <c r="F371" s="41"/>
      <c r="G371" s="6"/>
      <c r="H371" s="42"/>
      <c r="I371" s="42" t="s">
        <v>517</v>
      </c>
      <c r="J371" s="6"/>
      <c r="K371" s="43"/>
      <c r="L371" s="44"/>
      <c r="M371" s="43"/>
      <c r="N371" s="44"/>
      <c r="O371" s="45">
        <f>SUBTOTAL(9,O372:O392)</f>
        <v>0</v>
      </c>
      <c r="P371" s="46"/>
      <c r="Q371" s="47">
        <f>SUBTOTAL(9,Q372:Q392)</f>
        <v>0.21776240000000002</v>
      </c>
      <c r="R371" s="44"/>
      <c r="S371" s="47">
        <f>SUBTOTAL(9,S372:S392)</f>
        <v>0</v>
      </c>
    </row>
    <row r="372" spans="6:19" s="48" customFormat="1" ht="24" outlineLevel="2" collapsed="1">
      <c r="F372" s="20">
        <v>1</v>
      </c>
      <c r="G372" s="21" t="s">
        <v>15</v>
      </c>
      <c r="H372" s="49" t="s">
        <v>214</v>
      </c>
      <c r="I372" s="50" t="s">
        <v>651</v>
      </c>
      <c r="J372" s="21" t="s">
        <v>18</v>
      </c>
      <c r="K372" s="51">
        <v>507.28999999999991</v>
      </c>
      <c r="L372" s="24">
        <v>0</v>
      </c>
      <c r="M372" s="51">
        <f>K372*(1+L372/100)</f>
        <v>507.28999999999991</v>
      </c>
      <c r="N372" s="24">
        <v>0</v>
      </c>
      <c r="O372" s="25">
        <f>M372*N372</f>
        <v>0</v>
      </c>
      <c r="P372" s="52">
        <v>1.2999999999999999E-4</v>
      </c>
      <c r="Q372" s="53">
        <f>M372*P372</f>
        <v>6.5947699999999984E-2</v>
      </c>
      <c r="R372" s="52"/>
      <c r="S372" s="53">
        <f>M372*R372</f>
        <v>0</v>
      </c>
    </row>
    <row r="373" spans="6:19" s="54" customFormat="1" ht="11.25" hidden="1" outlineLevel="3">
      <c r="F373" s="55"/>
      <c r="G373" s="56"/>
      <c r="H373" s="56"/>
      <c r="I373" s="57" t="s">
        <v>39</v>
      </c>
      <c r="J373" s="56"/>
      <c r="K373" s="58">
        <v>0</v>
      </c>
      <c r="L373" s="59"/>
      <c r="M373" s="60"/>
      <c r="N373" s="59"/>
      <c r="O373" s="61"/>
      <c r="P373" s="62"/>
      <c r="Q373" s="59"/>
      <c r="R373" s="59"/>
      <c r="S373" s="59"/>
    </row>
    <row r="374" spans="6:19" s="54" customFormat="1" ht="11.25" hidden="1" outlineLevel="3">
      <c r="F374" s="55"/>
      <c r="G374" s="56"/>
      <c r="H374" s="56"/>
      <c r="I374" s="57" t="s">
        <v>417</v>
      </c>
      <c r="J374" s="56"/>
      <c r="K374" s="58">
        <v>174.39</v>
      </c>
      <c r="L374" s="59"/>
      <c r="M374" s="60"/>
      <c r="N374" s="59"/>
      <c r="O374" s="61"/>
      <c r="P374" s="62"/>
      <c r="Q374" s="59"/>
      <c r="R374" s="59"/>
      <c r="S374" s="59"/>
    </row>
    <row r="375" spans="6:19" s="54" customFormat="1" ht="11.25" hidden="1" outlineLevel="3">
      <c r="F375" s="55"/>
      <c r="G375" s="56"/>
      <c r="H375" s="56"/>
      <c r="I375" s="57" t="s">
        <v>37</v>
      </c>
      <c r="J375" s="56"/>
      <c r="K375" s="58">
        <v>0</v>
      </c>
      <c r="L375" s="59"/>
      <c r="M375" s="60"/>
      <c r="N375" s="59"/>
      <c r="O375" s="61"/>
      <c r="P375" s="62"/>
      <c r="Q375" s="59"/>
      <c r="R375" s="59"/>
      <c r="S375" s="59"/>
    </row>
    <row r="376" spans="6:19" s="54" customFormat="1" ht="11.25" hidden="1" outlineLevel="3">
      <c r="F376" s="55"/>
      <c r="G376" s="56"/>
      <c r="H376" s="56"/>
      <c r="I376" s="57" t="s">
        <v>544</v>
      </c>
      <c r="J376" s="56"/>
      <c r="K376" s="58">
        <v>169.17999999999998</v>
      </c>
      <c r="L376" s="59"/>
      <c r="M376" s="60"/>
      <c r="N376" s="59"/>
      <c r="O376" s="61"/>
      <c r="P376" s="62"/>
      <c r="Q376" s="59"/>
      <c r="R376" s="59"/>
      <c r="S376" s="59"/>
    </row>
    <row r="377" spans="6:19" s="54" customFormat="1" ht="11.25" hidden="1" outlineLevel="3">
      <c r="F377" s="55"/>
      <c r="G377" s="56"/>
      <c r="H377" s="56"/>
      <c r="I377" s="57" t="s">
        <v>59</v>
      </c>
      <c r="J377" s="56"/>
      <c r="K377" s="58">
        <v>45.08</v>
      </c>
      <c r="L377" s="59"/>
      <c r="M377" s="60"/>
      <c r="N377" s="59"/>
      <c r="O377" s="61"/>
      <c r="P377" s="62"/>
      <c r="Q377" s="59"/>
      <c r="R377" s="59"/>
      <c r="S377" s="59"/>
    </row>
    <row r="378" spans="6:19" s="54" customFormat="1" ht="11.25" hidden="1" outlineLevel="3">
      <c r="F378" s="55"/>
      <c r="G378" s="56"/>
      <c r="H378" s="56"/>
      <c r="I378" s="57" t="s">
        <v>42</v>
      </c>
      <c r="J378" s="56"/>
      <c r="K378" s="58">
        <v>0</v>
      </c>
      <c r="L378" s="59"/>
      <c r="M378" s="60"/>
      <c r="N378" s="59"/>
      <c r="O378" s="61"/>
      <c r="P378" s="62"/>
      <c r="Q378" s="59"/>
      <c r="R378" s="59"/>
      <c r="S378" s="59"/>
    </row>
    <row r="379" spans="6:19" s="54" customFormat="1" ht="11.25" hidden="1" outlineLevel="3">
      <c r="F379" s="55"/>
      <c r="G379" s="56"/>
      <c r="H379" s="56"/>
      <c r="I379" s="57" t="s">
        <v>57</v>
      </c>
      <c r="J379" s="56"/>
      <c r="K379" s="58">
        <v>37.119999999999997</v>
      </c>
      <c r="L379" s="59"/>
      <c r="M379" s="60"/>
      <c r="N379" s="59"/>
      <c r="O379" s="61"/>
      <c r="P379" s="62"/>
      <c r="Q379" s="59"/>
      <c r="R379" s="59"/>
      <c r="S379" s="59"/>
    </row>
    <row r="380" spans="6:19" s="54" customFormat="1" ht="11.25" hidden="1" outlineLevel="3">
      <c r="F380" s="55"/>
      <c r="G380" s="56"/>
      <c r="H380" s="56"/>
      <c r="I380" s="57" t="s">
        <v>5</v>
      </c>
      <c r="J380" s="56"/>
      <c r="K380" s="58">
        <v>425.76999999999992</v>
      </c>
      <c r="L380" s="59"/>
      <c r="M380" s="60"/>
      <c r="N380" s="59"/>
      <c r="O380" s="61"/>
      <c r="P380" s="62"/>
      <c r="Q380" s="59"/>
      <c r="R380" s="59"/>
      <c r="S380" s="59"/>
    </row>
    <row r="381" spans="6:19" s="54" customFormat="1" ht="11.25" hidden="1" outlineLevel="3">
      <c r="F381" s="55"/>
      <c r="G381" s="56"/>
      <c r="H381" s="56"/>
      <c r="I381" s="57" t="s">
        <v>40</v>
      </c>
      <c r="J381" s="56"/>
      <c r="K381" s="58">
        <v>0</v>
      </c>
      <c r="L381" s="59"/>
      <c r="M381" s="60"/>
      <c r="N381" s="59"/>
      <c r="O381" s="61"/>
      <c r="P381" s="62"/>
      <c r="Q381" s="59"/>
      <c r="R381" s="59"/>
      <c r="S381" s="59"/>
    </row>
    <row r="382" spans="6:19" s="54" customFormat="1" ht="11.25" hidden="1" outlineLevel="3">
      <c r="F382" s="55"/>
      <c r="G382" s="56"/>
      <c r="H382" s="56"/>
      <c r="I382" s="57" t="s">
        <v>43</v>
      </c>
      <c r="J382" s="56"/>
      <c r="K382" s="58">
        <v>6</v>
      </c>
      <c r="L382" s="59"/>
      <c r="M382" s="60"/>
      <c r="N382" s="59"/>
      <c r="O382" s="61"/>
      <c r="P382" s="62"/>
      <c r="Q382" s="59"/>
      <c r="R382" s="59"/>
      <c r="S382" s="59"/>
    </row>
    <row r="383" spans="6:19" s="54" customFormat="1" ht="11.25" hidden="1" outlineLevel="3">
      <c r="F383" s="55"/>
      <c r="G383" s="56"/>
      <c r="H383" s="56"/>
      <c r="I383" s="57" t="s">
        <v>38</v>
      </c>
      <c r="J383" s="56"/>
      <c r="K383" s="58">
        <v>0</v>
      </c>
      <c r="L383" s="59"/>
      <c r="M383" s="60"/>
      <c r="N383" s="59"/>
      <c r="O383" s="61"/>
      <c r="P383" s="62"/>
      <c r="Q383" s="59"/>
      <c r="R383" s="59"/>
      <c r="S383" s="59"/>
    </row>
    <row r="384" spans="6:19" s="54" customFormat="1" ht="11.25" hidden="1" outlineLevel="3">
      <c r="F384" s="55"/>
      <c r="G384" s="56"/>
      <c r="H384" s="56"/>
      <c r="I384" s="57" t="s">
        <v>413</v>
      </c>
      <c r="J384" s="56"/>
      <c r="K384" s="58">
        <v>75.52</v>
      </c>
      <c r="L384" s="59"/>
      <c r="M384" s="60"/>
      <c r="N384" s="59"/>
      <c r="O384" s="61"/>
      <c r="P384" s="62"/>
      <c r="Q384" s="59"/>
      <c r="R384" s="59"/>
      <c r="S384" s="59"/>
    </row>
    <row r="385" spans="6:19" s="54" customFormat="1" ht="11.25" hidden="1" outlineLevel="3">
      <c r="F385" s="55"/>
      <c r="G385" s="56"/>
      <c r="H385" s="56"/>
      <c r="I385" s="57" t="s">
        <v>5</v>
      </c>
      <c r="J385" s="56"/>
      <c r="K385" s="58">
        <v>81.52</v>
      </c>
      <c r="L385" s="59"/>
      <c r="M385" s="60"/>
      <c r="N385" s="59"/>
      <c r="O385" s="61"/>
      <c r="P385" s="62"/>
      <c r="Q385" s="59"/>
      <c r="R385" s="59"/>
      <c r="S385" s="59"/>
    </row>
    <row r="386" spans="6:19" s="54" customFormat="1" ht="11.25" hidden="1" outlineLevel="3">
      <c r="F386" s="55"/>
      <c r="G386" s="56"/>
      <c r="H386" s="56"/>
      <c r="I386" s="57"/>
      <c r="J386" s="56"/>
      <c r="K386" s="58">
        <v>0</v>
      </c>
      <c r="L386" s="59"/>
      <c r="M386" s="60"/>
      <c r="N386" s="59"/>
      <c r="O386" s="61"/>
      <c r="P386" s="62"/>
      <c r="Q386" s="59"/>
      <c r="R386" s="59"/>
      <c r="S386" s="59"/>
    </row>
    <row r="387" spans="6:19" s="48" customFormat="1" ht="24" outlineLevel="2" collapsed="1">
      <c r="F387" s="20">
        <v>2</v>
      </c>
      <c r="G387" s="21" t="s">
        <v>15</v>
      </c>
      <c r="H387" s="49" t="s">
        <v>215</v>
      </c>
      <c r="I387" s="50" t="s">
        <v>652</v>
      </c>
      <c r="J387" s="21" t="s">
        <v>18</v>
      </c>
      <c r="K387" s="51">
        <v>486.27</v>
      </c>
      <c r="L387" s="24">
        <v>0</v>
      </c>
      <c r="M387" s="51">
        <f>K387*(1+L387/100)</f>
        <v>486.27</v>
      </c>
      <c r="N387" s="24">
        <v>0</v>
      </c>
      <c r="O387" s="25">
        <f>M387*N387</f>
        <v>0</v>
      </c>
      <c r="P387" s="52">
        <v>2.1000000000000001E-4</v>
      </c>
      <c r="Q387" s="53">
        <f>M387*P387</f>
        <v>0.1021167</v>
      </c>
      <c r="R387" s="52"/>
      <c r="S387" s="53">
        <f>M387*R387</f>
        <v>0</v>
      </c>
    </row>
    <row r="388" spans="6:19" s="54" customFormat="1" ht="11.25" hidden="1" outlineLevel="3">
      <c r="F388" s="55"/>
      <c r="G388" s="56"/>
      <c r="H388" s="56"/>
      <c r="I388" s="57" t="s">
        <v>297</v>
      </c>
      <c r="J388" s="56"/>
      <c r="K388" s="58">
        <v>0</v>
      </c>
      <c r="L388" s="59"/>
      <c r="M388" s="60"/>
      <c r="N388" s="59"/>
      <c r="O388" s="61"/>
      <c r="P388" s="62"/>
      <c r="Q388" s="59"/>
      <c r="R388" s="59"/>
      <c r="S388" s="59"/>
    </row>
    <row r="389" spans="6:19" s="54" customFormat="1" ht="11.25" hidden="1" outlineLevel="3">
      <c r="F389" s="55"/>
      <c r="G389" s="56"/>
      <c r="H389" s="56"/>
      <c r="I389" s="57" t="s">
        <v>443</v>
      </c>
      <c r="J389" s="56"/>
      <c r="K389" s="58">
        <v>486.27</v>
      </c>
      <c r="L389" s="59"/>
      <c r="M389" s="60"/>
      <c r="N389" s="59"/>
      <c r="O389" s="61"/>
      <c r="P389" s="62"/>
      <c r="Q389" s="59"/>
      <c r="R389" s="59"/>
      <c r="S389" s="59"/>
    </row>
    <row r="390" spans="6:19" s="54" customFormat="1" ht="11.25" hidden="1" outlineLevel="3">
      <c r="F390" s="55"/>
      <c r="G390" s="56"/>
      <c r="H390" s="56"/>
      <c r="I390" s="57"/>
      <c r="J390" s="56"/>
      <c r="K390" s="58">
        <v>0</v>
      </c>
      <c r="L390" s="59"/>
      <c r="M390" s="60"/>
      <c r="N390" s="59"/>
      <c r="O390" s="61"/>
      <c r="P390" s="62"/>
      <c r="Q390" s="59"/>
      <c r="R390" s="59"/>
      <c r="S390" s="59"/>
    </row>
    <row r="391" spans="6:19" s="48" customFormat="1" ht="12" outlineLevel="2">
      <c r="F391" s="20">
        <v>3</v>
      </c>
      <c r="G391" s="21" t="s">
        <v>15</v>
      </c>
      <c r="H391" s="49" t="s">
        <v>216</v>
      </c>
      <c r="I391" s="50" t="s">
        <v>603</v>
      </c>
      <c r="J391" s="21" t="s">
        <v>18</v>
      </c>
      <c r="K391" s="51">
        <v>1242.45</v>
      </c>
      <c r="L391" s="24">
        <v>0</v>
      </c>
      <c r="M391" s="51">
        <f>K391*(1+L391/100)</f>
        <v>1242.45</v>
      </c>
      <c r="N391" s="24">
        <v>0</v>
      </c>
      <c r="O391" s="25">
        <f>M391*N391</f>
        <v>0</v>
      </c>
      <c r="P391" s="52">
        <v>4.0000000000000003E-5</v>
      </c>
      <c r="Q391" s="53">
        <f>M391*P391</f>
        <v>4.9698000000000006E-2</v>
      </c>
      <c r="R391" s="52"/>
      <c r="S391" s="53">
        <f>M391*R391</f>
        <v>0</v>
      </c>
    </row>
    <row r="392" spans="6:19" s="90" customFormat="1" ht="12.75" customHeight="1" outlineLevel="2">
      <c r="F392" s="91"/>
      <c r="G392" s="92"/>
      <c r="H392" s="92"/>
      <c r="I392" s="93"/>
      <c r="J392" s="92"/>
      <c r="K392" s="94"/>
      <c r="L392" s="95"/>
      <c r="M392" s="94"/>
      <c r="N392" s="95"/>
      <c r="O392" s="96"/>
      <c r="P392" s="97"/>
      <c r="Q392" s="95"/>
      <c r="R392" s="95"/>
      <c r="S392" s="95"/>
    </row>
    <row r="393" spans="6:19" s="40" customFormat="1" ht="16.5" customHeight="1" outlineLevel="1">
      <c r="F393" s="41"/>
      <c r="G393" s="6"/>
      <c r="H393" s="42"/>
      <c r="I393" s="42" t="s">
        <v>317</v>
      </c>
      <c r="J393" s="6"/>
      <c r="K393" s="43"/>
      <c r="L393" s="44"/>
      <c r="M393" s="43"/>
      <c r="N393" s="44"/>
      <c r="O393" s="45">
        <f>SUBTOTAL(9,O394:O553)</f>
        <v>0</v>
      </c>
      <c r="P393" s="46"/>
      <c r="Q393" s="47">
        <f>SUBTOTAL(9,Q394:Q553)</f>
        <v>0</v>
      </c>
      <c r="R393" s="44"/>
      <c r="S393" s="47">
        <f>SUBTOTAL(9,S394:S553)</f>
        <v>228.10321632500006</v>
      </c>
    </row>
    <row r="394" spans="6:19" s="48" customFormat="1" ht="24" outlineLevel="2" collapsed="1">
      <c r="F394" s="20">
        <v>1</v>
      </c>
      <c r="G394" s="21" t="s">
        <v>15</v>
      </c>
      <c r="H394" s="49" t="s">
        <v>194</v>
      </c>
      <c r="I394" s="50" t="s">
        <v>637</v>
      </c>
      <c r="J394" s="21" t="s">
        <v>18</v>
      </c>
      <c r="K394" s="51">
        <v>14.7125</v>
      </c>
      <c r="L394" s="24">
        <v>0</v>
      </c>
      <c r="M394" s="51">
        <f>K394*(1+L394/100)</f>
        <v>14.7125</v>
      </c>
      <c r="N394" s="24">
        <v>0</v>
      </c>
      <c r="O394" s="25">
        <f>M394*N394</f>
        <v>0</v>
      </c>
      <c r="P394" s="52"/>
      <c r="Q394" s="53">
        <f>M394*P394</f>
        <v>0</v>
      </c>
      <c r="R394" s="52">
        <v>3.175E-2</v>
      </c>
      <c r="S394" s="53">
        <f>M394*R394</f>
        <v>0.46712187500000002</v>
      </c>
    </row>
    <row r="395" spans="6:19" s="54" customFormat="1" ht="11.25" hidden="1" outlineLevel="3">
      <c r="F395" s="55"/>
      <c r="G395" s="56"/>
      <c r="H395" s="56"/>
      <c r="I395" s="57" t="s">
        <v>38</v>
      </c>
      <c r="J395" s="56"/>
      <c r="K395" s="58">
        <v>0</v>
      </c>
      <c r="L395" s="59"/>
      <c r="M395" s="60"/>
      <c r="N395" s="59"/>
      <c r="O395" s="61"/>
      <c r="P395" s="62"/>
      <c r="Q395" s="59"/>
      <c r="R395" s="59"/>
      <c r="S395" s="59"/>
    </row>
    <row r="396" spans="6:19" s="54" customFormat="1" ht="11.25" hidden="1" outlineLevel="3">
      <c r="F396" s="55"/>
      <c r="G396" s="56"/>
      <c r="H396" s="56"/>
      <c r="I396" s="57" t="s">
        <v>146</v>
      </c>
      <c r="J396" s="56"/>
      <c r="K396" s="58">
        <v>6.7375000000000007</v>
      </c>
      <c r="L396" s="59"/>
      <c r="M396" s="60"/>
      <c r="N396" s="59"/>
      <c r="O396" s="61"/>
      <c r="P396" s="62"/>
      <c r="Q396" s="59"/>
      <c r="R396" s="59"/>
      <c r="S396" s="59"/>
    </row>
    <row r="397" spans="6:19" s="54" customFormat="1" ht="11.25" hidden="1" outlineLevel="3">
      <c r="F397" s="55"/>
      <c r="G397" s="56"/>
      <c r="H397" s="56"/>
      <c r="I397" s="57" t="s">
        <v>37</v>
      </c>
      <c r="J397" s="56"/>
      <c r="K397" s="58">
        <v>0</v>
      </c>
      <c r="L397" s="59"/>
      <c r="M397" s="60"/>
      <c r="N397" s="59"/>
      <c r="O397" s="61"/>
      <c r="P397" s="62"/>
      <c r="Q397" s="59"/>
      <c r="R397" s="59"/>
      <c r="S397" s="59"/>
    </row>
    <row r="398" spans="6:19" s="54" customFormat="1" ht="11.25" hidden="1" outlineLevel="3">
      <c r="F398" s="55"/>
      <c r="G398" s="56"/>
      <c r="H398" s="56"/>
      <c r="I398" s="57" t="s">
        <v>147</v>
      </c>
      <c r="J398" s="56"/>
      <c r="K398" s="58">
        <v>7.9749999999999996</v>
      </c>
      <c r="L398" s="59"/>
      <c r="M398" s="60"/>
      <c r="N398" s="59"/>
      <c r="O398" s="61"/>
      <c r="P398" s="62"/>
      <c r="Q398" s="59"/>
      <c r="R398" s="59"/>
      <c r="S398" s="59"/>
    </row>
    <row r="399" spans="6:19" s="54" customFormat="1" ht="11.25" hidden="1" outlineLevel="3">
      <c r="F399" s="55"/>
      <c r="G399" s="56"/>
      <c r="H399" s="56"/>
      <c r="I399" s="57"/>
      <c r="J399" s="56"/>
      <c r="K399" s="58">
        <v>0</v>
      </c>
      <c r="L399" s="59"/>
      <c r="M399" s="60"/>
      <c r="N399" s="59"/>
      <c r="O399" s="61"/>
      <c r="P399" s="62"/>
      <c r="Q399" s="59"/>
      <c r="R399" s="59"/>
      <c r="S399" s="59"/>
    </row>
    <row r="400" spans="6:19" s="48" customFormat="1" ht="12" outlineLevel="2" collapsed="1">
      <c r="F400" s="20">
        <v>2</v>
      </c>
      <c r="G400" s="21" t="s">
        <v>15</v>
      </c>
      <c r="H400" s="49" t="s">
        <v>198</v>
      </c>
      <c r="I400" s="50" t="s">
        <v>669</v>
      </c>
      <c r="J400" s="21" t="s">
        <v>18</v>
      </c>
      <c r="K400" s="51">
        <v>260</v>
      </c>
      <c r="L400" s="24">
        <v>0</v>
      </c>
      <c r="M400" s="51">
        <f>K400*(1+L400/100)</f>
        <v>260</v>
      </c>
      <c r="N400" s="24">
        <v>0</v>
      </c>
      <c r="O400" s="25">
        <f>M400*N400</f>
        <v>0</v>
      </c>
      <c r="P400" s="52"/>
      <c r="Q400" s="53">
        <f>M400*P400</f>
        <v>0</v>
      </c>
      <c r="R400" s="52">
        <v>2.0999999999999999E-3</v>
      </c>
      <c r="S400" s="53">
        <f>M400*R400</f>
        <v>0.54599999999999993</v>
      </c>
    </row>
    <row r="401" spans="6:19" s="54" customFormat="1" ht="11.25" hidden="1" outlineLevel="3">
      <c r="F401" s="55"/>
      <c r="G401" s="56"/>
      <c r="H401" s="56"/>
      <c r="I401" s="57" t="s">
        <v>39</v>
      </c>
      <c r="J401" s="56"/>
      <c r="K401" s="58">
        <v>0</v>
      </c>
      <c r="L401" s="59"/>
      <c r="M401" s="60"/>
      <c r="N401" s="59"/>
      <c r="O401" s="61"/>
      <c r="P401" s="62"/>
      <c r="Q401" s="59"/>
      <c r="R401" s="59"/>
      <c r="S401" s="59"/>
    </row>
    <row r="402" spans="6:19" s="54" customFormat="1" ht="11.25" hidden="1" outlineLevel="3">
      <c r="F402" s="55"/>
      <c r="G402" s="56"/>
      <c r="H402" s="56"/>
      <c r="I402" s="57" t="s">
        <v>444</v>
      </c>
      <c r="J402" s="56"/>
      <c r="K402" s="58">
        <v>133.51</v>
      </c>
      <c r="L402" s="59"/>
      <c r="M402" s="60"/>
      <c r="N402" s="59"/>
      <c r="O402" s="61"/>
      <c r="P402" s="62"/>
      <c r="Q402" s="59"/>
      <c r="R402" s="59"/>
      <c r="S402" s="59"/>
    </row>
    <row r="403" spans="6:19" s="54" customFormat="1" ht="11.25" hidden="1" outlineLevel="3">
      <c r="F403" s="55"/>
      <c r="G403" s="56"/>
      <c r="H403" s="56"/>
      <c r="I403" s="57" t="s">
        <v>68</v>
      </c>
      <c r="J403" s="56"/>
      <c r="K403" s="58">
        <v>123.51</v>
      </c>
      <c r="L403" s="59"/>
      <c r="M403" s="60"/>
      <c r="N403" s="59"/>
      <c r="O403" s="61"/>
      <c r="P403" s="62"/>
      <c r="Q403" s="59"/>
      <c r="R403" s="59"/>
      <c r="S403" s="59"/>
    </row>
    <row r="404" spans="6:19" s="48" customFormat="1" ht="12" outlineLevel="2" collapsed="1">
      <c r="F404" s="20">
        <v>3</v>
      </c>
      <c r="G404" s="21" t="s">
        <v>15</v>
      </c>
      <c r="H404" s="49" t="s">
        <v>199</v>
      </c>
      <c r="I404" s="50" t="s">
        <v>586</v>
      </c>
      <c r="J404" s="21" t="s">
        <v>35</v>
      </c>
      <c r="K404" s="51">
        <v>16</v>
      </c>
      <c r="L404" s="24">
        <v>0</v>
      </c>
      <c r="M404" s="51">
        <f>K404*(1+L404/100)</f>
        <v>16</v>
      </c>
      <c r="N404" s="24">
        <v>0</v>
      </c>
      <c r="O404" s="25">
        <f>M404*N404</f>
        <v>0</v>
      </c>
      <c r="P404" s="52"/>
      <c r="Q404" s="53">
        <f>M404*P404</f>
        <v>0</v>
      </c>
      <c r="R404" s="52">
        <v>2.4E-2</v>
      </c>
      <c r="S404" s="53">
        <f>M404*R404</f>
        <v>0.38400000000000001</v>
      </c>
    </row>
    <row r="405" spans="6:19" s="54" customFormat="1" ht="11.25" hidden="1" outlineLevel="3">
      <c r="F405" s="55"/>
      <c r="G405" s="56"/>
      <c r="H405" s="56"/>
      <c r="I405" s="57" t="s">
        <v>38</v>
      </c>
      <c r="J405" s="56"/>
      <c r="K405" s="58">
        <v>0</v>
      </c>
      <c r="L405" s="59"/>
      <c r="M405" s="60"/>
      <c r="N405" s="59"/>
      <c r="O405" s="61"/>
      <c r="P405" s="62"/>
      <c r="Q405" s="59"/>
      <c r="R405" s="59"/>
      <c r="S405" s="59"/>
    </row>
    <row r="406" spans="6:19" s="54" customFormat="1" ht="11.25" hidden="1" outlineLevel="3">
      <c r="F406" s="55"/>
      <c r="G406" s="56"/>
      <c r="H406" s="56"/>
      <c r="I406" s="57" t="s">
        <v>20</v>
      </c>
      <c r="J406" s="56"/>
      <c r="K406" s="58">
        <v>3</v>
      </c>
      <c r="L406" s="59"/>
      <c r="M406" s="60"/>
      <c r="N406" s="59"/>
      <c r="O406" s="61"/>
      <c r="P406" s="62"/>
      <c r="Q406" s="59"/>
      <c r="R406" s="59"/>
      <c r="S406" s="59"/>
    </row>
    <row r="407" spans="6:19" s="54" customFormat="1" ht="11.25" hidden="1" outlineLevel="3">
      <c r="F407" s="55"/>
      <c r="G407" s="56"/>
      <c r="H407" s="56"/>
      <c r="I407" s="57" t="s">
        <v>39</v>
      </c>
      <c r="J407" s="56"/>
      <c r="K407" s="58">
        <v>0</v>
      </c>
      <c r="L407" s="59"/>
      <c r="M407" s="60"/>
      <c r="N407" s="59"/>
      <c r="O407" s="61"/>
      <c r="P407" s="62"/>
      <c r="Q407" s="59"/>
      <c r="R407" s="59"/>
      <c r="S407" s="59"/>
    </row>
    <row r="408" spans="6:19" s="54" customFormat="1" ht="11.25" hidden="1" outlineLevel="3">
      <c r="F408" s="55"/>
      <c r="G408" s="56"/>
      <c r="H408" s="56"/>
      <c r="I408" s="57" t="s">
        <v>92</v>
      </c>
      <c r="J408" s="56"/>
      <c r="K408" s="58">
        <v>10</v>
      </c>
      <c r="L408" s="59"/>
      <c r="M408" s="60"/>
      <c r="N408" s="59"/>
      <c r="O408" s="61"/>
      <c r="P408" s="62"/>
      <c r="Q408" s="59"/>
      <c r="R408" s="59"/>
      <c r="S408" s="59"/>
    </row>
    <row r="409" spans="6:19" s="54" customFormat="1" ht="11.25" hidden="1" outlineLevel="3">
      <c r="F409" s="55"/>
      <c r="G409" s="56"/>
      <c r="H409" s="56"/>
      <c r="I409" s="57" t="s">
        <v>20</v>
      </c>
      <c r="J409" s="56"/>
      <c r="K409" s="58">
        <v>3</v>
      </c>
      <c r="L409" s="59"/>
      <c r="M409" s="60"/>
      <c r="N409" s="59"/>
      <c r="O409" s="61"/>
      <c r="P409" s="62"/>
      <c r="Q409" s="59"/>
      <c r="R409" s="59"/>
      <c r="S409" s="59"/>
    </row>
    <row r="410" spans="6:19" s="54" customFormat="1" ht="11.25" hidden="1" outlineLevel="3">
      <c r="F410" s="55"/>
      <c r="G410" s="56"/>
      <c r="H410" s="56"/>
      <c r="I410" s="57"/>
      <c r="J410" s="56"/>
      <c r="K410" s="58">
        <v>0</v>
      </c>
      <c r="L410" s="59"/>
      <c r="M410" s="60"/>
      <c r="N410" s="59"/>
      <c r="O410" s="61"/>
      <c r="P410" s="62"/>
      <c r="Q410" s="59"/>
      <c r="R410" s="59"/>
      <c r="S410" s="59"/>
    </row>
    <row r="411" spans="6:19" s="48" customFormat="1" ht="12" outlineLevel="2" collapsed="1">
      <c r="F411" s="412">
        <v>4</v>
      </c>
      <c r="G411" s="21" t="s">
        <v>15</v>
      </c>
      <c r="H411" s="49" t="s">
        <v>733</v>
      </c>
      <c r="I411" s="50" t="s">
        <v>734</v>
      </c>
      <c r="J411" s="21" t="s">
        <v>18</v>
      </c>
      <c r="K411" s="51">
        <v>18.178000000000001</v>
      </c>
      <c r="L411" s="24">
        <v>0</v>
      </c>
      <c r="M411" s="51">
        <f>K411*(1+L411/100)</f>
        <v>18.178000000000001</v>
      </c>
      <c r="N411" s="24">
        <v>0</v>
      </c>
      <c r="O411" s="25">
        <f>M411*N411</f>
        <v>0</v>
      </c>
      <c r="P411" s="52"/>
      <c r="Q411" s="53">
        <f>M411*P411</f>
        <v>0</v>
      </c>
      <c r="R411" s="52">
        <v>2.4E-2</v>
      </c>
      <c r="S411" s="53">
        <f>M411*R411</f>
        <v>0.43627200000000005</v>
      </c>
    </row>
    <row r="412" spans="6:19" s="48" customFormat="1" ht="12" outlineLevel="2" collapsed="1">
      <c r="F412" s="20">
        <v>5</v>
      </c>
      <c r="G412" s="21" t="s">
        <v>15</v>
      </c>
      <c r="H412" s="49" t="s">
        <v>217</v>
      </c>
      <c r="I412" s="50" t="s">
        <v>578</v>
      </c>
      <c r="J412" s="21" t="s">
        <v>18</v>
      </c>
      <c r="K412" s="51">
        <v>107.5697</v>
      </c>
      <c r="L412" s="24">
        <v>0</v>
      </c>
      <c r="M412" s="51">
        <f>K412*(1+L412/100)</f>
        <v>107.5697</v>
      </c>
      <c r="N412" s="24">
        <v>0</v>
      </c>
      <c r="O412" s="25">
        <f>M412*N412</f>
        <v>0</v>
      </c>
      <c r="P412" s="52"/>
      <c r="Q412" s="53">
        <f>M412*P412</f>
        <v>0</v>
      </c>
      <c r="R412" s="52">
        <v>0.26100000000000001</v>
      </c>
      <c r="S412" s="53">
        <f>M412*R412</f>
        <v>28.0756917</v>
      </c>
    </row>
    <row r="413" spans="6:19" s="54" customFormat="1" ht="11.25" hidden="1" outlineLevel="3">
      <c r="F413" s="55"/>
      <c r="G413" s="56"/>
      <c r="H413" s="56"/>
      <c r="I413" s="57" t="s">
        <v>37</v>
      </c>
      <c r="J413" s="56"/>
      <c r="K413" s="58">
        <v>0</v>
      </c>
      <c r="L413" s="59"/>
      <c r="M413" s="60"/>
      <c r="N413" s="59"/>
      <c r="O413" s="61"/>
      <c r="P413" s="62"/>
      <c r="Q413" s="59"/>
      <c r="R413" s="59"/>
      <c r="S413" s="59"/>
    </row>
    <row r="414" spans="6:19" s="54" customFormat="1" ht="22.5" hidden="1" outlineLevel="3">
      <c r="F414" s="55"/>
      <c r="G414" s="56"/>
      <c r="H414" s="56"/>
      <c r="I414" s="57" t="s">
        <v>552</v>
      </c>
      <c r="J414" s="56"/>
      <c r="K414" s="58">
        <v>103.07469999999999</v>
      </c>
      <c r="L414" s="59"/>
      <c r="M414" s="60"/>
      <c r="N414" s="59"/>
      <c r="O414" s="61"/>
      <c r="P414" s="62"/>
      <c r="Q414" s="59"/>
      <c r="R414" s="59"/>
      <c r="S414" s="59"/>
    </row>
    <row r="415" spans="6:19" s="54" customFormat="1" ht="11.25" hidden="1" outlineLevel="3">
      <c r="F415" s="55"/>
      <c r="G415" s="56"/>
      <c r="H415" s="56"/>
      <c r="I415" s="57" t="s">
        <v>128</v>
      </c>
      <c r="J415" s="56"/>
      <c r="K415" s="58">
        <v>4.4950000000000001</v>
      </c>
      <c r="L415" s="59"/>
      <c r="M415" s="60"/>
      <c r="N415" s="59"/>
      <c r="O415" s="61"/>
      <c r="P415" s="62"/>
      <c r="Q415" s="59"/>
      <c r="R415" s="59"/>
      <c r="S415" s="59"/>
    </row>
    <row r="416" spans="6:19" s="54" customFormat="1" ht="11.25" hidden="1" outlineLevel="3">
      <c r="F416" s="55"/>
      <c r="G416" s="56"/>
      <c r="H416" s="56"/>
      <c r="I416" s="57"/>
      <c r="J416" s="56"/>
      <c r="K416" s="58">
        <v>0</v>
      </c>
      <c r="L416" s="59"/>
      <c r="M416" s="60"/>
      <c r="N416" s="59"/>
      <c r="O416" s="61"/>
      <c r="P416" s="62"/>
      <c r="Q416" s="59"/>
      <c r="R416" s="59"/>
      <c r="S416" s="59"/>
    </row>
    <row r="417" spans="6:19" s="48" customFormat="1" ht="24" outlineLevel="2" collapsed="1">
      <c r="F417" s="20">
        <v>6</v>
      </c>
      <c r="G417" s="21" t="s">
        <v>15</v>
      </c>
      <c r="H417" s="49" t="s">
        <v>218</v>
      </c>
      <c r="I417" s="50" t="s">
        <v>627</v>
      </c>
      <c r="J417" s="21" t="s">
        <v>19</v>
      </c>
      <c r="K417" s="51">
        <v>12.43125</v>
      </c>
      <c r="L417" s="24">
        <v>0</v>
      </c>
      <c r="M417" s="51">
        <f>K417*(1+L417/100)</f>
        <v>12.43125</v>
      </c>
      <c r="N417" s="24">
        <v>0</v>
      </c>
      <c r="O417" s="25">
        <f>M417*N417</f>
        <v>0</v>
      </c>
      <c r="P417" s="52"/>
      <c r="Q417" s="53">
        <f>M417*P417</f>
        <v>0</v>
      </c>
      <c r="R417" s="52">
        <v>1.8</v>
      </c>
      <c r="S417" s="53">
        <f>M417*R417</f>
        <v>22.376250000000002</v>
      </c>
    </row>
    <row r="418" spans="6:19" s="54" customFormat="1" ht="11.25" hidden="1" outlineLevel="3">
      <c r="F418" s="55"/>
      <c r="G418" s="56"/>
      <c r="H418" s="56"/>
      <c r="I418" s="57" t="s">
        <v>38</v>
      </c>
      <c r="J418" s="56"/>
      <c r="K418" s="58">
        <v>0</v>
      </c>
      <c r="L418" s="59"/>
      <c r="M418" s="60"/>
      <c r="N418" s="59"/>
      <c r="O418" s="61"/>
      <c r="P418" s="62"/>
      <c r="Q418" s="59"/>
      <c r="R418" s="59"/>
      <c r="S418" s="59"/>
    </row>
    <row r="419" spans="6:19" s="54" customFormat="1" ht="11.25" hidden="1" outlineLevel="3">
      <c r="F419" s="55"/>
      <c r="G419" s="56"/>
      <c r="H419" s="56"/>
      <c r="I419" s="57" t="s">
        <v>38</v>
      </c>
      <c r="J419" s="56"/>
      <c r="K419" s="58">
        <v>0</v>
      </c>
      <c r="L419" s="59"/>
      <c r="M419" s="60"/>
      <c r="N419" s="59"/>
      <c r="O419" s="61"/>
      <c r="P419" s="62"/>
      <c r="Q419" s="59"/>
      <c r="R419" s="59"/>
      <c r="S419" s="59"/>
    </row>
    <row r="420" spans="6:19" s="54" customFormat="1" ht="11.25" hidden="1" outlineLevel="3">
      <c r="F420" s="55"/>
      <c r="G420" s="56"/>
      <c r="H420" s="56"/>
      <c r="I420" s="57" t="s">
        <v>394</v>
      </c>
      <c r="J420" s="56"/>
      <c r="K420" s="58">
        <v>12.43125</v>
      </c>
      <c r="L420" s="59"/>
      <c r="M420" s="60"/>
      <c r="N420" s="59"/>
      <c r="O420" s="61"/>
      <c r="P420" s="62"/>
      <c r="Q420" s="59"/>
      <c r="R420" s="59"/>
      <c r="S420" s="59"/>
    </row>
    <row r="421" spans="6:19" s="54" customFormat="1" ht="11.25" hidden="1" outlineLevel="3">
      <c r="F421" s="55"/>
      <c r="G421" s="56"/>
      <c r="H421" s="56"/>
      <c r="I421" s="57"/>
      <c r="J421" s="56"/>
      <c r="K421" s="58">
        <v>0</v>
      </c>
      <c r="L421" s="59"/>
      <c r="M421" s="60"/>
      <c r="N421" s="59"/>
      <c r="O421" s="61"/>
      <c r="P421" s="62"/>
      <c r="Q421" s="59"/>
      <c r="R421" s="59"/>
      <c r="S421" s="59"/>
    </row>
    <row r="422" spans="6:19" s="48" customFormat="1" ht="12" outlineLevel="2" collapsed="1">
      <c r="F422" s="20">
        <v>7</v>
      </c>
      <c r="G422" s="21" t="s">
        <v>15</v>
      </c>
      <c r="H422" s="49" t="s">
        <v>219</v>
      </c>
      <c r="I422" s="50" t="s">
        <v>588</v>
      </c>
      <c r="J422" s="21" t="s">
        <v>18</v>
      </c>
      <c r="K422" s="51">
        <v>37.735199999999999</v>
      </c>
      <c r="L422" s="24">
        <v>0</v>
      </c>
      <c r="M422" s="51">
        <f>K422*(1+L422/100)</f>
        <v>37.735199999999999</v>
      </c>
      <c r="N422" s="24">
        <v>0</v>
      </c>
      <c r="O422" s="25">
        <f>M422*N422</f>
        <v>0</v>
      </c>
      <c r="P422" s="52"/>
      <c r="Q422" s="53">
        <f>M422*P422</f>
        <v>0</v>
      </c>
      <c r="R422" s="52">
        <v>0.1</v>
      </c>
      <c r="S422" s="53">
        <f>M422*R422</f>
        <v>3.77352</v>
      </c>
    </row>
    <row r="423" spans="6:19" s="54" customFormat="1" ht="11.25" hidden="1" outlineLevel="3">
      <c r="F423" s="55"/>
      <c r="G423" s="56"/>
      <c r="H423" s="56"/>
      <c r="I423" s="57" t="s">
        <v>38</v>
      </c>
      <c r="J423" s="56"/>
      <c r="K423" s="58">
        <v>0</v>
      </c>
      <c r="L423" s="59"/>
      <c r="M423" s="60"/>
      <c r="N423" s="59"/>
      <c r="O423" s="61"/>
      <c r="P423" s="62"/>
      <c r="Q423" s="59"/>
      <c r="R423" s="59"/>
      <c r="S423" s="59"/>
    </row>
    <row r="424" spans="6:19" s="54" customFormat="1" ht="11.25" hidden="1" outlineLevel="3">
      <c r="F424" s="55"/>
      <c r="G424" s="56"/>
      <c r="H424" s="56"/>
      <c r="I424" s="57" t="s">
        <v>534</v>
      </c>
      <c r="J424" s="56"/>
      <c r="K424" s="58">
        <v>37.735199999999999</v>
      </c>
      <c r="L424" s="59"/>
      <c r="M424" s="60"/>
      <c r="N424" s="59"/>
      <c r="O424" s="61"/>
      <c r="P424" s="62"/>
      <c r="Q424" s="59"/>
      <c r="R424" s="59"/>
      <c r="S424" s="59"/>
    </row>
    <row r="425" spans="6:19" s="54" customFormat="1" ht="11.25" hidden="1" outlineLevel="3">
      <c r="F425" s="55"/>
      <c r="G425" s="56"/>
      <c r="H425" s="56"/>
      <c r="I425" s="57"/>
      <c r="J425" s="56"/>
      <c r="K425" s="58">
        <v>0</v>
      </c>
      <c r="L425" s="59"/>
      <c r="M425" s="60"/>
      <c r="N425" s="59"/>
      <c r="O425" s="61"/>
      <c r="P425" s="62"/>
      <c r="Q425" s="59"/>
      <c r="R425" s="59"/>
      <c r="S425" s="59"/>
    </row>
    <row r="426" spans="6:19" s="48" customFormat="1" ht="12" outlineLevel="2" collapsed="1">
      <c r="F426" s="20">
        <v>8</v>
      </c>
      <c r="G426" s="21" t="s">
        <v>15</v>
      </c>
      <c r="H426" s="49" t="s">
        <v>220</v>
      </c>
      <c r="I426" s="50" t="s">
        <v>579</v>
      </c>
      <c r="J426" s="21" t="s">
        <v>19</v>
      </c>
      <c r="K426" s="51">
        <v>65.465400000000002</v>
      </c>
      <c r="L426" s="24">
        <v>0</v>
      </c>
      <c r="M426" s="51">
        <f>K426*(1+L426/100)</f>
        <v>65.465400000000002</v>
      </c>
      <c r="N426" s="24">
        <v>0</v>
      </c>
      <c r="O426" s="25">
        <f>M426*N426</f>
        <v>0</v>
      </c>
      <c r="P426" s="52"/>
      <c r="Q426" s="53">
        <f>M426*P426</f>
        <v>0</v>
      </c>
      <c r="R426" s="52">
        <v>1.6</v>
      </c>
      <c r="S426" s="53">
        <f>M426*R426</f>
        <v>104.74464</v>
      </c>
    </row>
    <row r="427" spans="6:19" s="54" customFormat="1" ht="11.25" hidden="1" outlineLevel="3">
      <c r="F427" s="55"/>
      <c r="G427" s="56"/>
      <c r="H427" s="56"/>
      <c r="I427" s="57" t="s">
        <v>120</v>
      </c>
      <c r="J427" s="56"/>
      <c r="K427" s="58">
        <v>0</v>
      </c>
      <c r="L427" s="59"/>
      <c r="M427" s="60"/>
      <c r="N427" s="59"/>
      <c r="O427" s="61"/>
      <c r="P427" s="62"/>
      <c r="Q427" s="59"/>
      <c r="R427" s="59"/>
      <c r="S427" s="59"/>
    </row>
    <row r="428" spans="6:19" s="54" customFormat="1" ht="22.5" hidden="1" outlineLevel="3">
      <c r="F428" s="55"/>
      <c r="G428" s="56"/>
      <c r="H428" s="56"/>
      <c r="I428" s="57" t="s">
        <v>548</v>
      </c>
      <c r="J428" s="56"/>
      <c r="K428" s="58">
        <v>65.465400000000002</v>
      </c>
      <c r="L428" s="59"/>
      <c r="M428" s="60"/>
      <c r="N428" s="59"/>
      <c r="O428" s="61"/>
      <c r="P428" s="62"/>
      <c r="Q428" s="59"/>
      <c r="R428" s="59"/>
      <c r="S428" s="59"/>
    </row>
    <row r="429" spans="6:19" s="54" customFormat="1" ht="11.25" hidden="1" outlineLevel="3">
      <c r="F429" s="55"/>
      <c r="G429" s="56"/>
      <c r="H429" s="56"/>
      <c r="I429" s="57"/>
      <c r="J429" s="56"/>
      <c r="K429" s="58">
        <v>0</v>
      </c>
      <c r="L429" s="59"/>
      <c r="M429" s="60"/>
      <c r="N429" s="59"/>
      <c r="O429" s="61"/>
      <c r="P429" s="62"/>
      <c r="Q429" s="59"/>
      <c r="R429" s="59"/>
      <c r="S429" s="59"/>
    </row>
    <row r="430" spans="6:19" s="48" customFormat="1" ht="12" outlineLevel="2" collapsed="1">
      <c r="F430" s="20">
        <v>9</v>
      </c>
      <c r="G430" s="21" t="s">
        <v>15</v>
      </c>
      <c r="H430" s="49" t="s">
        <v>221</v>
      </c>
      <c r="I430" s="50" t="s">
        <v>585</v>
      </c>
      <c r="J430" s="21" t="s">
        <v>18</v>
      </c>
      <c r="K430" s="51">
        <v>20.350000000000001</v>
      </c>
      <c r="L430" s="24">
        <v>0</v>
      </c>
      <c r="M430" s="51">
        <f>K430*(1+L430/100)</f>
        <v>20.350000000000001</v>
      </c>
      <c r="N430" s="24">
        <v>0</v>
      </c>
      <c r="O430" s="25">
        <f>M430*N430</f>
        <v>0</v>
      </c>
      <c r="P430" s="52"/>
      <c r="Q430" s="53">
        <f>M430*P430</f>
        <v>0</v>
      </c>
      <c r="R430" s="52">
        <v>5.5E-2</v>
      </c>
      <c r="S430" s="53">
        <f>M430*R430</f>
        <v>1.1192500000000001</v>
      </c>
    </row>
    <row r="431" spans="6:19" s="54" customFormat="1" ht="11.25" hidden="1" outlineLevel="3">
      <c r="F431" s="55"/>
      <c r="G431" s="56"/>
      <c r="H431" s="56"/>
      <c r="I431" s="57" t="s">
        <v>38</v>
      </c>
      <c r="J431" s="56"/>
      <c r="K431" s="58">
        <v>0</v>
      </c>
      <c r="L431" s="59"/>
      <c r="M431" s="60"/>
      <c r="N431" s="59"/>
      <c r="O431" s="61"/>
      <c r="P431" s="62"/>
      <c r="Q431" s="59"/>
      <c r="R431" s="59"/>
      <c r="S431" s="59"/>
    </row>
    <row r="432" spans="6:19" s="54" customFormat="1" ht="11.25" hidden="1" outlineLevel="3">
      <c r="F432" s="55"/>
      <c r="G432" s="56"/>
      <c r="H432" s="56"/>
      <c r="I432" s="57" t="s">
        <v>327</v>
      </c>
      <c r="J432" s="56"/>
      <c r="K432" s="58">
        <v>3.78</v>
      </c>
      <c r="L432" s="59"/>
      <c r="M432" s="60"/>
      <c r="N432" s="59"/>
      <c r="O432" s="61"/>
      <c r="P432" s="62"/>
      <c r="Q432" s="59"/>
      <c r="R432" s="59"/>
      <c r="S432" s="59"/>
    </row>
    <row r="433" spans="6:19" s="54" customFormat="1" ht="11.25" hidden="1" outlineLevel="3">
      <c r="F433" s="55"/>
      <c r="G433" s="56"/>
      <c r="H433" s="56"/>
      <c r="I433" s="57" t="s">
        <v>290</v>
      </c>
      <c r="J433" s="56"/>
      <c r="K433" s="58">
        <v>3.57</v>
      </c>
      <c r="L433" s="59"/>
      <c r="M433" s="60"/>
      <c r="N433" s="59"/>
      <c r="O433" s="61"/>
      <c r="P433" s="62"/>
      <c r="Q433" s="59"/>
      <c r="R433" s="59"/>
      <c r="S433" s="59"/>
    </row>
    <row r="434" spans="6:19" s="54" customFormat="1" ht="11.25" hidden="1" outlineLevel="3">
      <c r="F434" s="55"/>
      <c r="G434" s="56"/>
      <c r="H434" s="56"/>
      <c r="I434" s="57" t="s">
        <v>37</v>
      </c>
      <c r="J434" s="56"/>
      <c r="K434" s="58">
        <v>0</v>
      </c>
      <c r="L434" s="59"/>
      <c r="M434" s="60"/>
      <c r="N434" s="59"/>
      <c r="O434" s="61"/>
      <c r="P434" s="62"/>
      <c r="Q434" s="59"/>
      <c r="R434" s="59"/>
      <c r="S434" s="59"/>
    </row>
    <row r="435" spans="6:19" s="54" customFormat="1" ht="11.25" hidden="1" outlineLevel="3">
      <c r="F435" s="55"/>
      <c r="G435" s="56"/>
      <c r="H435" s="56"/>
      <c r="I435" s="57" t="s">
        <v>290</v>
      </c>
      <c r="J435" s="56"/>
      <c r="K435" s="58">
        <v>3.57</v>
      </c>
      <c r="L435" s="59"/>
      <c r="M435" s="60"/>
      <c r="N435" s="59"/>
      <c r="O435" s="61"/>
      <c r="P435" s="62"/>
      <c r="Q435" s="59"/>
      <c r="R435" s="59"/>
      <c r="S435" s="59"/>
    </row>
    <row r="436" spans="6:19" s="54" customFormat="1" ht="11.25" hidden="1" outlineLevel="3">
      <c r="F436" s="55"/>
      <c r="G436" s="56"/>
      <c r="H436" s="56"/>
      <c r="I436" s="57" t="s">
        <v>294</v>
      </c>
      <c r="J436" s="56"/>
      <c r="K436" s="58">
        <v>2.8</v>
      </c>
      <c r="L436" s="59"/>
      <c r="M436" s="60"/>
      <c r="N436" s="59"/>
      <c r="O436" s="61"/>
      <c r="P436" s="62"/>
      <c r="Q436" s="59"/>
      <c r="R436" s="59"/>
      <c r="S436" s="59"/>
    </row>
    <row r="437" spans="6:19" s="54" customFormat="1" ht="11.25" hidden="1" outlineLevel="3">
      <c r="F437" s="55"/>
      <c r="G437" s="56"/>
      <c r="H437" s="56"/>
      <c r="I437" s="57" t="s">
        <v>289</v>
      </c>
      <c r="J437" s="56"/>
      <c r="K437" s="58">
        <v>2.3100000000000005</v>
      </c>
      <c r="L437" s="59"/>
      <c r="M437" s="60"/>
      <c r="N437" s="59"/>
      <c r="O437" s="61"/>
      <c r="P437" s="62"/>
      <c r="Q437" s="59"/>
      <c r="R437" s="59"/>
      <c r="S437" s="59"/>
    </row>
    <row r="438" spans="6:19" s="54" customFormat="1" ht="11.25" hidden="1" outlineLevel="3">
      <c r="F438" s="55"/>
      <c r="G438" s="56"/>
      <c r="H438" s="56"/>
      <c r="I438" s="57" t="s">
        <v>295</v>
      </c>
      <c r="J438" s="56"/>
      <c r="K438" s="58">
        <v>1.89</v>
      </c>
      <c r="L438" s="59"/>
      <c r="M438" s="60"/>
      <c r="N438" s="59"/>
      <c r="O438" s="61"/>
      <c r="P438" s="62"/>
      <c r="Q438" s="59"/>
      <c r="R438" s="59"/>
      <c r="S438" s="59"/>
    </row>
    <row r="439" spans="6:19" s="54" customFormat="1" ht="11.25" hidden="1" outlineLevel="3">
      <c r="F439" s="55"/>
      <c r="G439" s="56"/>
      <c r="H439" s="56"/>
      <c r="I439" s="57" t="s">
        <v>296</v>
      </c>
      <c r="J439" s="56"/>
      <c r="K439" s="58">
        <v>2.4300000000000002</v>
      </c>
      <c r="L439" s="59"/>
      <c r="M439" s="60"/>
      <c r="N439" s="59"/>
      <c r="O439" s="61"/>
      <c r="P439" s="62"/>
      <c r="Q439" s="59"/>
      <c r="R439" s="59"/>
      <c r="S439" s="59"/>
    </row>
    <row r="440" spans="6:19" s="54" customFormat="1" ht="11.25" hidden="1" outlineLevel="3">
      <c r="F440" s="55"/>
      <c r="G440" s="56"/>
      <c r="H440" s="56"/>
      <c r="I440" s="57"/>
      <c r="J440" s="56"/>
      <c r="K440" s="58">
        <v>0</v>
      </c>
      <c r="L440" s="59"/>
      <c r="M440" s="60"/>
      <c r="N440" s="59"/>
      <c r="O440" s="61"/>
      <c r="P440" s="62"/>
      <c r="Q440" s="59"/>
      <c r="R440" s="59"/>
      <c r="S440" s="59"/>
    </row>
    <row r="441" spans="6:19" s="48" customFormat="1" ht="12" outlineLevel="2" collapsed="1">
      <c r="F441" s="20">
        <v>10</v>
      </c>
      <c r="G441" s="21" t="s">
        <v>15</v>
      </c>
      <c r="H441" s="49" t="s">
        <v>222</v>
      </c>
      <c r="I441" s="50" t="s">
        <v>600</v>
      </c>
      <c r="J441" s="21" t="s">
        <v>18</v>
      </c>
      <c r="K441" s="51">
        <v>3.5250000000000004</v>
      </c>
      <c r="L441" s="24">
        <v>0</v>
      </c>
      <c r="M441" s="51">
        <f>K441*(1+L441/100)</f>
        <v>3.5250000000000004</v>
      </c>
      <c r="N441" s="24">
        <v>0</v>
      </c>
      <c r="O441" s="25">
        <f>M441*N441</f>
        <v>0</v>
      </c>
      <c r="P441" s="52"/>
      <c r="Q441" s="53">
        <f>M441*P441</f>
        <v>0</v>
      </c>
      <c r="R441" s="52">
        <v>3.4000000000000002E-2</v>
      </c>
      <c r="S441" s="53">
        <f>M441*R441</f>
        <v>0.11985000000000003</v>
      </c>
    </row>
    <row r="442" spans="6:19" s="54" customFormat="1" ht="11.25" hidden="1" outlineLevel="3">
      <c r="F442" s="55"/>
      <c r="G442" s="56"/>
      <c r="H442" s="56"/>
      <c r="I442" s="57" t="s">
        <v>37</v>
      </c>
      <c r="J442" s="56"/>
      <c r="K442" s="58">
        <v>0</v>
      </c>
      <c r="L442" s="59"/>
      <c r="M442" s="60"/>
      <c r="N442" s="59"/>
      <c r="O442" s="61"/>
      <c r="P442" s="62"/>
      <c r="Q442" s="59"/>
      <c r="R442" s="59"/>
      <c r="S442" s="59"/>
    </row>
    <row r="443" spans="6:19" s="54" customFormat="1" ht="11.25" hidden="1" outlineLevel="3">
      <c r="F443" s="55"/>
      <c r="G443" s="56"/>
      <c r="H443" s="56"/>
      <c r="I443" s="57" t="s">
        <v>145</v>
      </c>
      <c r="J443" s="56"/>
      <c r="K443" s="58">
        <v>3.5250000000000004</v>
      </c>
      <c r="L443" s="59"/>
      <c r="M443" s="60"/>
      <c r="N443" s="59"/>
      <c r="O443" s="61"/>
      <c r="P443" s="62"/>
      <c r="Q443" s="59"/>
      <c r="R443" s="59"/>
      <c r="S443" s="59"/>
    </row>
    <row r="444" spans="6:19" s="48" customFormat="1" ht="12" outlineLevel="2" collapsed="1">
      <c r="F444" s="20">
        <v>11</v>
      </c>
      <c r="G444" s="21" t="s">
        <v>15</v>
      </c>
      <c r="H444" s="49" t="s">
        <v>223</v>
      </c>
      <c r="I444" s="50" t="s">
        <v>576</v>
      </c>
      <c r="J444" s="21" t="s">
        <v>18</v>
      </c>
      <c r="K444" s="51">
        <v>22.155000000000001</v>
      </c>
      <c r="L444" s="24">
        <v>0</v>
      </c>
      <c r="M444" s="51">
        <f>K444*(1+L444/100)</f>
        <v>22.155000000000001</v>
      </c>
      <c r="N444" s="24">
        <v>0</v>
      </c>
      <c r="O444" s="25">
        <f>M444*N444</f>
        <v>0</v>
      </c>
      <c r="P444" s="52"/>
      <c r="Q444" s="53">
        <f>M444*P444</f>
        <v>0</v>
      </c>
      <c r="R444" s="52">
        <v>6.7000000000000004E-2</v>
      </c>
      <c r="S444" s="53">
        <f>M444*R444</f>
        <v>1.4843850000000001</v>
      </c>
    </row>
    <row r="445" spans="6:19" s="54" customFormat="1" ht="11.25" hidden="1" outlineLevel="3">
      <c r="F445" s="55"/>
      <c r="G445" s="56"/>
      <c r="H445" s="56"/>
      <c r="I445" s="57" t="s">
        <v>39</v>
      </c>
      <c r="J445" s="56"/>
      <c r="K445" s="58">
        <v>0</v>
      </c>
      <c r="L445" s="59"/>
      <c r="M445" s="60"/>
      <c r="N445" s="59"/>
      <c r="O445" s="61"/>
      <c r="P445" s="62"/>
      <c r="Q445" s="59"/>
      <c r="R445" s="59"/>
      <c r="S445" s="59"/>
    </row>
    <row r="446" spans="6:19" s="54" customFormat="1" ht="11.25" hidden="1" outlineLevel="3">
      <c r="F446" s="55"/>
      <c r="G446" s="56"/>
      <c r="H446" s="56"/>
      <c r="I446" s="57" t="s">
        <v>285</v>
      </c>
      <c r="J446" s="56"/>
      <c r="K446" s="58">
        <v>14.7</v>
      </c>
      <c r="L446" s="59"/>
      <c r="M446" s="60"/>
      <c r="N446" s="59"/>
      <c r="O446" s="61"/>
      <c r="P446" s="62"/>
      <c r="Q446" s="59"/>
      <c r="R446" s="59"/>
      <c r="S446" s="59"/>
    </row>
    <row r="447" spans="6:19" s="54" customFormat="1" ht="11.25" hidden="1" outlineLevel="3">
      <c r="F447" s="55"/>
      <c r="G447" s="56"/>
      <c r="H447" s="56"/>
      <c r="I447" s="57" t="s">
        <v>132</v>
      </c>
      <c r="J447" s="56"/>
      <c r="K447" s="58">
        <v>3.78</v>
      </c>
      <c r="L447" s="59"/>
      <c r="M447" s="60"/>
      <c r="N447" s="59"/>
      <c r="O447" s="61"/>
      <c r="P447" s="62"/>
      <c r="Q447" s="59"/>
      <c r="R447" s="59"/>
      <c r="S447" s="59"/>
    </row>
    <row r="448" spans="6:19" s="54" customFormat="1" ht="11.25" hidden="1" outlineLevel="3">
      <c r="F448" s="55"/>
      <c r="G448" s="56"/>
      <c r="H448" s="56"/>
      <c r="I448" s="57" t="s">
        <v>130</v>
      </c>
      <c r="J448" s="56"/>
      <c r="K448" s="58">
        <v>3.6749999999999998</v>
      </c>
      <c r="L448" s="59"/>
      <c r="M448" s="60"/>
      <c r="N448" s="59"/>
      <c r="O448" s="61"/>
      <c r="P448" s="62"/>
      <c r="Q448" s="59"/>
      <c r="R448" s="59"/>
      <c r="S448" s="59"/>
    </row>
    <row r="449" spans="6:19" s="54" customFormat="1" ht="11.25" hidden="1" outlineLevel="3">
      <c r="F449" s="55"/>
      <c r="G449" s="56"/>
      <c r="H449" s="56"/>
      <c r="I449" s="57"/>
      <c r="J449" s="56"/>
      <c r="K449" s="58">
        <v>0</v>
      </c>
      <c r="L449" s="59"/>
      <c r="M449" s="60"/>
      <c r="N449" s="59"/>
      <c r="O449" s="61"/>
      <c r="P449" s="62"/>
      <c r="Q449" s="59"/>
      <c r="R449" s="59"/>
      <c r="S449" s="59"/>
    </row>
    <row r="450" spans="6:19" s="48" customFormat="1" ht="12" outlineLevel="2" collapsed="1">
      <c r="F450" s="20">
        <v>12</v>
      </c>
      <c r="G450" s="21" t="s">
        <v>15</v>
      </c>
      <c r="H450" s="49" t="s">
        <v>224</v>
      </c>
      <c r="I450" s="50" t="s">
        <v>573</v>
      </c>
      <c r="J450" s="21" t="s">
        <v>18</v>
      </c>
      <c r="K450" s="51">
        <v>2.9550000000000001</v>
      </c>
      <c r="L450" s="24">
        <v>0</v>
      </c>
      <c r="M450" s="51">
        <f>K450*(1+L450/100)</f>
        <v>2.9550000000000001</v>
      </c>
      <c r="N450" s="24">
        <v>0</v>
      </c>
      <c r="O450" s="25">
        <f>M450*N450</f>
        <v>0</v>
      </c>
      <c r="P450" s="52"/>
      <c r="Q450" s="53">
        <f>M450*P450</f>
        <v>0</v>
      </c>
      <c r="R450" s="52">
        <v>7.5999999999999998E-2</v>
      </c>
      <c r="S450" s="53">
        <f>M450*R450</f>
        <v>0.22458</v>
      </c>
    </row>
    <row r="451" spans="6:19" s="54" customFormat="1" ht="11.25" hidden="1" outlineLevel="3">
      <c r="F451" s="55"/>
      <c r="G451" s="56"/>
      <c r="H451" s="56"/>
      <c r="I451" s="57" t="s">
        <v>38</v>
      </c>
      <c r="J451" s="56"/>
      <c r="K451" s="58">
        <v>0</v>
      </c>
      <c r="L451" s="59"/>
      <c r="M451" s="60"/>
      <c r="N451" s="59"/>
      <c r="O451" s="61"/>
      <c r="P451" s="62"/>
      <c r="Q451" s="59"/>
      <c r="R451" s="59"/>
      <c r="S451" s="59"/>
    </row>
    <row r="452" spans="6:19" s="54" customFormat="1" ht="11.25" hidden="1" outlineLevel="3">
      <c r="F452" s="55"/>
      <c r="G452" s="56"/>
      <c r="H452" s="56"/>
      <c r="I452" s="57" t="s">
        <v>127</v>
      </c>
      <c r="J452" s="56"/>
      <c r="K452" s="58">
        <v>1.5760000000000001</v>
      </c>
      <c r="L452" s="59"/>
      <c r="M452" s="60"/>
      <c r="N452" s="59"/>
      <c r="O452" s="61"/>
      <c r="P452" s="62"/>
      <c r="Q452" s="59"/>
      <c r="R452" s="59"/>
      <c r="S452" s="59"/>
    </row>
    <row r="453" spans="6:19" s="54" customFormat="1" ht="11.25" hidden="1" outlineLevel="3">
      <c r="F453" s="55"/>
      <c r="G453" s="56"/>
      <c r="H453" s="56"/>
      <c r="I453" s="57" t="s">
        <v>39</v>
      </c>
      <c r="J453" s="56"/>
      <c r="K453" s="58">
        <v>0</v>
      </c>
      <c r="L453" s="59"/>
      <c r="M453" s="60"/>
      <c r="N453" s="59"/>
      <c r="O453" s="61"/>
      <c r="P453" s="62"/>
      <c r="Q453" s="59"/>
      <c r="R453" s="59"/>
      <c r="S453" s="59"/>
    </row>
    <row r="454" spans="6:19" s="54" customFormat="1" ht="11.25" hidden="1" outlineLevel="3">
      <c r="F454" s="55"/>
      <c r="G454" s="56"/>
      <c r="H454" s="56"/>
      <c r="I454" s="57" t="s">
        <v>126</v>
      </c>
      <c r="J454" s="56"/>
      <c r="K454" s="58">
        <v>1.379</v>
      </c>
      <c r="L454" s="59"/>
      <c r="M454" s="60"/>
      <c r="N454" s="59"/>
      <c r="O454" s="61"/>
      <c r="P454" s="62"/>
      <c r="Q454" s="59"/>
      <c r="R454" s="59"/>
      <c r="S454" s="59"/>
    </row>
    <row r="455" spans="6:19" s="54" customFormat="1" ht="11.25" hidden="1" outlineLevel="3">
      <c r="F455" s="55"/>
      <c r="G455" s="56"/>
      <c r="H455" s="56"/>
      <c r="I455" s="57"/>
      <c r="J455" s="56"/>
      <c r="K455" s="58">
        <v>0</v>
      </c>
      <c r="L455" s="59"/>
      <c r="M455" s="60"/>
      <c r="N455" s="59"/>
      <c r="O455" s="61"/>
      <c r="P455" s="62"/>
      <c r="Q455" s="59"/>
      <c r="R455" s="59"/>
      <c r="S455" s="59"/>
    </row>
    <row r="456" spans="6:19" s="48" customFormat="1" ht="12" outlineLevel="2" collapsed="1">
      <c r="F456" s="20">
        <v>13</v>
      </c>
      <c r="G456" s="21" t="s">
        <v>15</v>
      </c>
      <c r="H456" s="49" t="s">
        <v>225</v>
      </c>
      <c r="I456" s="50" t="s">
        <v>575</v>
      </c>
      <c r="J456" s="21" t="s">
        <v>18</v>
      </c>
      <c r="K456" s="51">
        <v>3.1520000000000001</v>
      </c>
      <c r="L456" s="24">
        <v>0</v>
      </c>
      <c r="M456" s="51">
        <f>K456*(1+L456/100)</f>
        <v>3.1520000000000001</v>
      </c>
      <c r="N456" s="24">
        <v>0</v>
      </c>
      <c r="O456" s="25">
        <f>M456*N456</f>
        <v>0</v>
      </c>
      <c r="P456" s="52"/>
      <c r="Q456" s="53">
        <f>M456*P456</f>
        <v>0</v>
      </c>
      <c r="R456" s="52">
        <v>6.3E-2</v>
      </c>
      <c r="S456" s="53">
        <f>M456*R456</f>
        <v>0.198576</v>
      </c>
    </row>
    <row r="457" spans="6:19" s="54" customFormat="1" ht="11.25" hidden="1" outlineLevel="3">
      <c r="F457" s="55"/>
      <c r="G457" s="56"/>
      <c r="H457" s="56"/>
      <c r="I457" s="57" t="s">
        <v>36</v>
      </c>
      <c r="J457" s="56"/>
      <c r="K457" s="58">
        <v>0</v>
      </c>
      <c r="L457" s="59"/>
      <c r="M457" s="60"/>
      <c r="N457" s="59"/>
      <c r="O457" s="61"/>
      <c r="P457" s="62"/>
      <c r="Q457" s="59"/>
      <c r="R457" s="59"/>
      <c r="S457" s="59"/>
    </row>
    <row r="458" spans="6:19" s="54" customFormat="1" ht="11.25" hidden="1" outlineLevel="3">
      <c r="F458" s="55"/>
      <c r="G458" s="56"/>
      <c r="H458" s="56"/>
      <c r="I458" s="57" t="s">
        <v>129</v>
      </c>
      <c r="J458" s="56"/>
      <c r="K458" s="58">
        <v>3.1520000000000001</v>
      </c>
      <c r="L458" s="59"/>
      <c r="M458" s="60"/>
      <c r="N458" s="59"/>
      <c r="O458" s="61"/>
      <c r="P458" s="62"/>
      <c r="Q458" s="59"/>
      <c r="R458" s="59"/>
      <c r="S458" s="59"/>
    </row>
    <row r="459" spans="6:19" s="54" customFormat="1" ht="11.25" hidden="1" outlineLevel="3">
      <c r="F459" s="55"/>
      <c r="G459" s="56"/>
      <c r="H459" s="56"/>
      <c r="I459" s="57"/>
      <c r="J459" s="56"/>
      <c r="K459" s="58">
        <v>0</v>
      </c>
      <c r="L459" s="59"/>
      <c r="M459" s="60"/>
      <c r="N459" s="59"/>
      <c r="O459" s="61"/>
      <c r="P459" s="62"/>
      <c r="Q459" s="59"/>
      <c r="R459" s="59"/>
      <c r="S459" s="59"/>
    </row>
    <row r="460" spans="6:19" s="48" customFormat="1" ht="12" outlineLevel="2" collapsed="1">
      <c r="F460" s="20">
        <v>14</v>
      </c>
      <c r="G460" s="21" t="s">
        <v>15</v>
      </c>
      <c r="H460" s="49" t="s">
        <v>226</v>
      </c>
      <c r="I460" s="50" t="s">
        <v>670</v>
      </c>
      <c r="J460" s="21" t="s">
        <v>18</v>
      </c>
      <c r="K460" s="51">
        <v>17.399749999999997</v>
      </c>
      <c r="L460" s="24">
        <v>0</v>
      </c>
      <c r="M460" s="51">
        <f>K460*(1+L460/100)</f>
        <v>17.399749999999997</v>
      </c>
      <c r="N460" s="24">
        <v>0</v>
      </c>
      <c r="O460" s="25">
        <f>M460*N460</f>
        <v>0</v>
      </c>
      <c r="P460" s="52"/>
      <c r="Q460" s="53">
        <f>M460*P460</f>
        <v>0</v>
      </c>
      <c r="R460" s="52">
        <v>2.5000000000000001E-2</v>
      </c>
      <c r="S460" s="53">
        <f>M460*R460</f>
        <v>0.43499374999999996</v>
      </c>
    </row>
    <row r="461" spans="6:19" s="54" customFormat="1" ht="11.25" hidden="1" outlineLevel="3">
      <c r="F461" s="55"/>
      <c r="G461" s="56"/>
      <c r="H461" s="56"/>
      <c r="I461" s="57" t="s">
        <v>498</v>
      </c>
      <c r="J461" s="56"/>
      <c r="K461" s="58">
        <v>0</v>
      </c>
      <c r="L461" s="59"/>
      <c r="M461" s="60"/>
      <c r="N461" s="59"/>
      <c r="O461" s="61"/>
      <c r="P461" s="62"/>
      <c r="Q461" s="59"/>
      <c r="R461" s="59"/>
      <c r="S461" s="59"/>
    </row>
    <row r="462" spans="6:19" s="54" customFormat="1" ht="11.25" hidden="1" outlineLevel="3">
      <c r="F462" s="55"/>
      <c r="G462" s="56"/>
      <c r="H462" s="56"/>
      <c r="I462" s="57" t="s">
        <v>39</v>
      </c>
      <c r="J462" s="56"/>
      <c r="K462" s="58">
        <v>0</v>
      </c>
      <c r="L462" s="59"/>
      <c r="M462" s="60"/>
      <c r="N462" s="59"/>
      <c r="O462" s="61"/>
      <c r="P462" s="62"/>
      <c r="Q462" s="59"/>
      <c r="R462" s="59"/>
      <c r="S462" s="59"/>
    </row>
    <row r="463" spans="6:19" s="54" customFormat="1" ht="11.25" hidden="1" outlineLevel="3">
      <c r="F463" s="55"/>
      <c r="G463" s="56"/>
      <c r="H463" s="56"/>
      <c r="I463" s="57" t="s">
        <v>485</v>
      </c>
      <c r="J463" s="56"/>
      <c r="K463" s="58">
        <v>17.399749999999997</v>
      </c>
      <c r="L463" s="59"/>
      <c r="M463" s="60"/>
      <c r="N463" s="59"/>
      <c r="O463" s="61"/>
      <c r="P463" s="62"/>
      <c r="Q463" s="59"/>
      <c r="R463" s="59"/>
      <c r="S463" s="59"/>
    </row>
    <row r="464" spans="6:19" s="48" customFormat="1" ht="24" outlineLevel="2" collapsed="1">
      <c r="F464" s="20">
        <v>15</v>
      </c>
      <c r="G464" s="21" t="s">
        <v>15</v>
      </c>
      <c r="H464" s="49" t="s">
        <v>227</v>
      </c>
      <c r="I464" s="50" t="s">
        <v>618</v>
      </c>
      <c r="J464" s="21" t="s">
        <v>18</v>
      </c>
      <c r="K464" s="51">
        <v>0.46899999999999997</v>
      </c>
      <c r="L464" s="24">
        <v>0</v>
      </c>
      <c r="M464" s="51">
        <f>K464*(1+L464/100)</f>
        <v>0.46899999999999997</v>
      </c>
      <c r="N464" s="24">
        <v>0</v>
      </c>
      <c r="O464" s="25">
        <f>M464*N464</f>
        <v>0</v>
      </c>
      <c r="P464" s="52"/>
      <c r="Q464" s="53">
        <f>M464*P464</f>
        <v>0</v>
      </c>
      <c r="R464" s="52">
        <v>0.27</v>
      </c>
      <c r="S464" s="53">
        <f>M464*R464</f>
        <v>0.12662999999999999</v>
      </c>
    </row>
    <row r="465" spans="6:19" s="54" customFormat="1" ht="11.25" hidden="1" outlineLevel="3">
      <c r="F465" s="55"/>
      <c r="G465" s="56"/>
      <c r="H465" s="56"/>
      <c r="I465" s="57" t="s">
        <v>37</v>
      </c>
      <c r="J465" s="56"/>
      <c r="K465" s="58">
        <v>0</v>
      </c>
      <c r="L465" s="59"/>
      <c r="M465" s="60"/>
      <c r="N465" s="59"/>
      <c r="O465" s="61"/>
      <c r="P465" s="62"/>
      <c r="Q465" s="59"/>
      <c r="R465" s="59"/>
      <c r="S465" s="59"/>
    </row>
    <row r="466" spans="6:19" s="54" customFormat="1" ht="11.25" hidden="1" outlineLevel="3">
      <c r="F466" s="55"/>
      <c r="G466" s="56"/>
      <c r="H466" s="56"/>
      <c r="I466" s="57" t="s">
        <v>125</v>
      </c>
      <c r="J466" s="56"/>
      <c r="K466" s="58">
        <v>0.46899999999999997</v>
      </c>
      <c r="L466" s="59"/>
      <c r="M466" s="60"/>
      <c r="N466" s="59"/>
      <c r="O466" s="61"/>
      <c r="P466" s="62"/>
      <c r="Q466" s="59"/>
      <c r="R466" s="59"/>
      <c r="S466" s="59"/>
    </row>
    <row r="467" spans="6:19" s="54" customFormat="1" ht="11.25" hidden="1" outlineLevel="3">
      <c r="F467" s="55"/>
      <c r="G467" s="56"/>
      <c r="H467" s="56"/>
      <c r="I467" s="57"/>
      <c r="J467" s="56"/>
      <c r="K467" s="58">
        <v>0</v>
      </c>
      <c r="L467" s="59"/>
      <c r="M467" s="60"/>
      <c r="N467" s="59"/>
      <c r="O467" s="61"/>
      <c r="P467" s="62"/>
      <c r="Q467" s="59"/>
      <c r="R467" s="59"/>
      <c r="S467" s="59"/>
    </row>
    <row r="468" spans="6:19" s="48" customFormat="1" ht="24" outlineLevel="2" collapsed="1">
      <c r="F468" s="20">
        <v>16</v>
      </c>
      <c r="G468" s="21" t="s">
        <v>15</v>
      </c>
      <c r="H468" s="49" t="s">
        <v>228</v>
      </c>
      <c r="I468" s="50" t="s">
        <v>619</v>
      </c>
      <c r="J468" s="21" t="s">
        <v>19</v>
      </c>
      <c r="K468" s="51">
        <v>2.1869499999999999</v>
      </c>
      <c r="L468" s="24">
        <v>0</v>
      </c>
      <c r="M468" s="51">
        <f>K468*(1+L468/100)</f>
        <v>2.1869499999999999</v>
      </c>
      <c r="N468" s="24">
        <v>0</v>
      </c>
      <c r="O468" s="25">
        <f>M468*N468</f>
        <v>0</v>
      </c>
      <c r="P468" s="52"/>
      <c r="Q468" s="53">
        <f>M468*P468</f>
        <v>0</v>
      </c>
      <c r="R468" s="52">
        <v>1.8</v>
      </c>
      <c r="S468" s="53">
        <f>M468*R468</f>
        <v>3.9365100000000002</v>
      </c>
    </row>
    <row r="469" spans="6:19" s="54" customFormat="1" ht="11.25" hidden="1" outlineLevel="3">
      <c r="F469" s="55"/>
      <c r="G469" s="56"/>
      <c r="H469" s="56"/>
      <c r="I469" s="57" t="s">
        <v>37</v>
      </c>
      <c r="J469" s="56"/>
      <c r="K469" s="58">
        <v>0</v>
      </c>
      <c r="L469" s="59"/>
      <c r="M469" s="60"/>
      <c r="N469" s="59"/>
      <c r="O469" s="61"/>
      <c r="P469" s="62"/>
      <c r="Q469" s="59"/>
      <c r="R469" s="59"/>
      <c r="S469" s="59"/>
    </row>
    <row r="470" spans="6:19" s="54" customFormat="1" ht="11.25" hidden="1" outlineLevel="3">
      <c r="F470" s="55"/>
      <c r="G470" s="56"/>
      <c r="H470" s="56"/>
      <c r="I470" s="57" t="s">
        <v>348</v>
      </c>
      <c r="J470" s="56"/>
      <c r="K470" s="58">
        <v>0.37519999999999998</v>
      </c>
      <c r="L470" s="59"/>
      <c r="M470" s="60"/>
      <c r="N470" s="59"/>
      <c r="O470" s="61"/>
      <c r="P470" s="62"/>
      <c r="Q470" s="59"/>
      <c r="R470" s="59"/>
      <c r="S470" s="59"/>
    </row>
    <row r="471" spans="6:19" s="54" customFormat="1" ht="11.25" hidden="1" outlineLevel="3">
      <c r="F471" s="55"/>
      <c r="G471" s="56"/>
      <c r="H471" s="56"/>
      <c r="I471" s="57" t="s">
        <v>352</v>
      </c>
      <c r="J471" s="56"/>
      <c r="K471" s="58">
        <v>0.45499999999999996</v>
      </c>
      <c r="L471" s="59"/>
      <c r="M471" s="60"/>
      <c r="N471" s="59"/>
      <c r="O471" s="61"/>
      <c r="P471" s="62"/>
      <c r="Q471" s="59"/>
      <c r="R471" s="59"/>
      <c r="S471" s="59"/>
    </row>
    <row r="472" spans="6:19" s="54" customFormat="1" ht="11.25" hidden="1" outlineLevel="3">
      <c r="F472" s="55"/>
      <c r="G472" s="56"/>
      <c r="H472" s="56"/>
      <c r="I472" s="57" t="s">
        <v>341</v>
      </c>
      <c r="J472" s="56"/>
      <c r="K472" s="58">
        <v>0</v>
      </c>
      <c r="L472" s="59"/>
      <c r="M472" s="60"/>
      <c r="N472" s="59"/>
      <c r="O472" s="61"/>
      <c r="P472" s="62"/>
      <c r="Q472" s="59"/>
      <c r="R472" s="59"/>
      <c r="S472" s="59"/>
    </row>
    <row r="473" spans="6:19" s="54" customFormat="1" ht="11.25" hidden="1" outlineLevel="3">
      <c r="F473" s="55"/>
      <c r="G473" s="56"/>
      <c r="H473" s="56"/>
      <c r="I473" s="57" t="s">
        <v>349</v>
      </c>
      <c r="J473" s="56"/>
      <c r="K473" s="58">
        <v>0.50625000000000009</v>
      </c>
      <c r="L473" s="59"/>
      <c r="M473" s="60"/>
      <c r="N473" s="59"/>
      <c r="O473" s="61"/>
      <c r="P473" s="62"/>
      <c r="Q473" s="59"/>
      <c r="R473" s="59"/>
      <c r="S473" s="59"/>
    </row>
    <row r="474" spans="6:19" s="54" customFormat="1" ht="11.25" hidden="1" outlineLevel="3">
      <c r="F474" s="55"/>
      <c r="G474" s="56"/>
      <c r="H474" s="56"/>
      <c r="I474" s="57" t="s">
        <v>360</v>
      </c>
      <c r="J474" s="56"/>
      <c r="K474" s="58">
        <v>0.85049999999999992</v>
      </c>
      <c r="L474" s="59"/>
      <c r="M474" s="60"/>
      <c r="N474" s="59"/>
      <c r="O474" s="61"/>
      <c r="P474" s="62"/>
      <c r="Q474" s="59"/>
      <c r="R474" s="59"/>
      <c r="S474" s="59"/>
    </row>
    <row r="475" spans="6:19" s="54" customFormat="1" ht="11.25" hidden="1" outlineLevel="3">
      <c r="F475" s="55"/>
      <c r="G475" s="56"/>
      <c r="H475" s="56"/>
      <c r="I475" s="57"/>
      <c r="J475" s="56"/>
      <c r="K475" s="58">
        <v>0</v>
      </c>
      <c r="L475" s="59"/>
      <c r="M475" s="60"/>
      <c r="N475" s="59"/>
      <c r="O475" s="61"/>
      <c r="P475" s="62"/>
      <c r="Q475" s="59"/>
      <c r="R475" s="59"/>
      <c r="S475" s="59"/>
    </row>
    <row r="476" spans="6:19" s="48" customFormat="1" ht="24" outlineLevel="2" collapsed="1">
      <c r="F476" s="20">
        <v>17</v>
      </c>
      <c r="G476" s="21" t="s">
        <v>15</v>
      </c>
      <c r="H476" s="49" t="s">
        <v>229</v>
      </c>
      <c r="I476" s="50" t="s">
        <v>620</v>
      </c>
      <c r="J476" s="21" t="s">
        <v>19</v>
      </c>
      <c r="K476" s="51">
        <v>16.388225000000002</v>
      </c>
      <c r="L476" s="24">
        <v>0</v>
      </c>
      <c r="M476" s="51">
        <f>K476*(1+L476/100)</f>
        <v>16.388225000000002</v>
      </c>
      <c r="N476" s="24">
        <v>0</v>
      </c>
      <c r="O476" s="25">
        <f>M476*N476</f>
        <v>0</v>
      </c>
      <c r="P476" s="52"/>
      <c r="Q476" s="53">
        <f>M476*P476</f>
        <v>0</v>
      </c>
      <c r="R476" s="52">
        <v>1.8</v>
      </c>
      <c r="S476" s="53">
        <f>M476*R476</f>
        <v>29.498805000000004</v>
      </c>
    </row>
    <row r="477" spans="6:19" s="54" customFormat="1" ht="11.25" hidden="1" outlineLevel="3">
      <c r="F477" s="55"/>
      <c r="G477" s="56"/>
      <c r="H477" s="56"/>
      <c r="I477" s="57" t="s">
        <v>38</v>
      </c>
      <c r="J477" s="56"/>
      <c r="K477" s="58">
        <v>0</v>
      </c>
      <c r="L477" s="59"/>
      <c r="M477" s="60"/>
      <c r="N477" s="59"/>
      <c r="O477" s="61"/>
      <c r="P477" s="62"/>
      <c r="Q477" s="59"/>
      <c r="R477" s="59"/>
      <c r="S477" s="59"/>
    </row>
    <row r="478" spans="6:19" s="54" customFormat="1" ht="11.25" hidden="1" outlineLevel="3">
      <c r="F478" s="55"/>
      <c r="G478" s="56"/>
      <c r="H478" s="56"/>
      <c r="I478" s="57" t="s">
        <v>351</v>
      </c>
      <c r="J478" s="56"/>
      <c r="K478" s="58">
        <v>0.85050000000000003</v>
      </c>
      <c r="L478" s="59"/>
      <c r="M478" s="60"/>
      <c r="N478" s="59"/>
      <c r="O478" s="61"/>
      <c r="P478" s="62"/>
      <c r="Q478" s="59"/>
      <c r="R478" s="59"/>
      <c r="S478" s="59"/>
    </row>
    <row r="479" spans="6:19" s="54" customFormat="1" ht="11.25" hidden="1" outlineLevel="3">
      <c r="F479" s="55"/>
      <c r="G479" s="56"/>
      <c r="H479" s="56"/>
      <c r="I479" s="57" t="s">
        <v>388</v>
      </c>
      <c r="J479" s="56"/>
      <c r="K479" s="58">
        <v>0.97807499999999992</v>
      </c>
      <c r="L479" s="59"/>
      <c r="M479" s="60"/>
      <c r="N479" s="59"/>
      <c r="O479" s="61"/>
      <c r="P479" s="62"/>
      <c r="Q479" s="59"/>
      <c r="R479" s="59"/>
      <c r="S479" s="59"/>
    </row>
    <row r="480" spans="6:19" s="54" customFormat="1" ht="11.25" hidden="1" outlineLevel="3">
      <c r="F480" s="55"/>
      <c r="G480" s="56"/>
      <c r="H480" s="56"/>
      <c r="I480" s="57" t="s">
        <v>389</v>
      </c>
      <c r="J480" s="56"/>
      <c r="K480" s="58">
        <v>2.6895750000000005</v>
      </c>
      <c r="L480" s="59"/>
      <c r="M480" s="60"/>
      <c r="N480" s="59"/>
      <c r="O480" s="61"/>
      <c r="P480" s="62"/>
      <c r="Q480" s="59"/>
      <c r="R480" s="59"/>
      <c r="S480" s="59"/>
    </row>
    <row r="481" spans="6:19" s="54" customFormat="1" ht="11.25" hidden="1" outlineLevel="3">
      <c r="F481" s="55"/>
      <c r="G481" s="56"/>
      <c r="H481" s="56"/>
      <c r="I481" s="57" t="s">
        <v>37</v>
      </c>
      <c r="J481" s="56"/>
      <c r="K481" s="58">
        <v>0</v>
      </c>
      <c r="L481" s="59"/>
      <c r="M481" s="60"/>
      <c r="N481" s="59"/>
      <c r="O481" s="61"/>
      <c r="P481" s="62"/>
      <c r="Q481" s="59"/>
      <c r="R481" s="59"/>
      <c r="S481" s="59"/>
    </row>
    <row r="482" spans="6:19" s="54" customFormat="1" ht="11.25" hidden="1" outlineLevel="3">
      <c r="F482" s="55"/>
      <c r="G482" s="56"/>
      <c r="H482" s="56"/>
      <c r="I482" s="57" t="s">
        <v>370</v>
      </c>
      <c r="J482" s="56"/>
      <c r="K482" s="58">
        <v>0.9517500000000001</v>
      </c>
      <c r="L482" s="59"/>
      <c r="M482" s="60"/>
      <c r="N482" s="59"/>
      <c r="O482" s="61"/>
      <c r="P482" s="62"/>
      <c r="Q482" s="59"/>
      <c r="R482" s="59"/>
      <c r="S482" s="59"/>
    </row>
    <row r="483" spans="6:19" s="54" customFormat="1" ht="11.25" hidden="1" outlineLevel="3">
      <c r="F483" s="55"/>
      <c r="G483" s="56"/>
      <c r="H483" s="56"/>
      <c r="I483" s="57" t="s">
        <v>369</v>
      </c>
      <c r="J483" s="56"/>
      <c r="K483" s="58">
        <v>3.08</v>
      </c>
      <c r="L483" s="59"/>
      <c r="M483" s="60"/>
      <c r="N483" s="59"/>
      <c r="O483" s="61"/>
      <c r="P483" s="62"/>
      <c r="Q483" s="59"/>
      <c r="R483" s="59"/>
      <c r="S483" s="59"/>
    </row>
    <row r="484" spans="6:19" s="54" customFormat="1" ht="11.25" hidden="1" outlineLevel="3">
      <c r="F484" s="55"/>
      <c r="G484" s="56"/>
      <c r="H484" s="56"/>
      <c r="I484" s="57" t="s">
        <v>358</v>
      </c>
      <c r="J484" s="56"/>
      <c r="K484" s="58">
        <v>1.3860000000000001</v>
      </c>
      <c r="L484" s="59"/>
      <c r="M484" s="60"/>
      <c r="N484" s="59"/>
      <c r="O484" s="61"/>
      <c r="P484" s="62"/>
      <c r="Q484" s="59"/>
      <c r="R484" s="59"/>
      <c r="S484" s="59"/>
    </row>
    <row r="485" spans="6:19" s="54" customFormat="1" ht="11.25" hidden="1" outlineLevel="3">
      <c r="F485" s="55"/>
      <c r="G485" s="56"/>
      <c r="H485" s="56"/>
      <c r="I485" s="57" t="s">
        <v>376</v>
      </c>
      <c r="J485" s="56"/>
      <c r="K485" s="58">
        <v>0.72900000000000009</v>
      </c>
      <c r="L485" s="59"/>
      <c r="M485" s="60"/>
      <c r="N485" s="59"/>
      <c r="O485" s="61"/>
      <c r="P485" s="62"/>
      <c r="Q485" s="59"/>
      <c r="R485" s="59"/>
      <c r="S485" s="59"/>
    </row>
    <row r="486" spans="6:19" s="54" customFormat="1" ht="11.25" hidden="1" outlineLevel="3">
      <c r="F486" s="55"/>
      <c r="G486" s="56"/>
      <c r="H486" s="56"/>
      <c r="I486" s="57" t="s">
        <v>391</v>
      </c>
      <c r="J486" s="56"/>
      <c r="K486" s="58">
        <v>2.8680750000000002</v>
      </c>
      <c r="L486" s="59"/>
      <c r="M486" s="60"/>
      <c r="N486" s="59"/>
      <c r="O486" s="61"/>
      <c r="P486" s="62"/>
      <c r="Q486" s="59"/>
      <c r="R486" s="59"/>
      <c r="S486" s="59"/>
    </row>
    <row r="487" spans="6:19" s="54" customFormat="1" ht="11.25" hidden="1" outlineLevel="3">
      <c r="F487" s="55"/>
      <c r="G487" s="56"/>
      <c r="H487" s="56"/>
      <c r="I487" s="57" t="s">
        <v>371</v>
      </c>
      <c r="J487" s="56"/>
      <c r="K487" s="58">
        <v>2.8552500000000003</v>
      </c>
      <c r="L487" s="59"/>
      <c r="M487" s="60"/>
      <c r="N487" s="59"/>
      <c r="O487" s="61"/>
      <c r="P487" s="62"/>
      <c r="Q487" s="59"/>
      <c r="R487" s="59"/>
      <c r="S487" s="59"/>
    </row>
    <row r="488" spans="6:19" s="48" customFormat="1" ht="24" outlineLevel="2" collapsed="1">
      <c r="F488" s="20">
        <v>18</v>
      </c>
      <c r="G488" s="21" t="s">
        <v>15</v>
      </c>
      <c r="H488" s="49" t="s">
        <v>230</v>
      </c>
      <c r="I488" s="50" t="s">
        <v>621</v>
      </c>
      <c r="J488" s="21" t="s">
        <v>19</v>
      </c>
      <c r="K488" s="51">
        <v>5.3025000000000002</v>
      </c>
      <c r="L488" s="24">
        <v>0</v>
      </c>
      <c r="M488" s="51">
        <f>K488*(1+L488/100)</f>
        <v>5.3025000000000002</v>
      </c>
      <c r="N488" s="24">
        <v>0</v>
      </c>
      <c r="O488" s="25">
        <f>M488*N488</f>
        <v>0</v>
      </c>
      <c r="P488" s="52"/>
      <c r="Q488" s="53">
        <f>M488*P488</f>
        <v>0</v>
      </c>
      <c r="R488" s="52">
        <v>1.8</v>
      </c>
      <c r="S488" s="53">
        <f>M488*R488</f>
        <v>9.5445000000000011</v>
      </c>
    </row>
    <row r="489" spans="6:19" s="54" customFormat="1" ht="11.25" hidden="1" outlineLevel="3">
      <c r="F489" s="55"/>
      <c r="G489" s="56"/>
      <c r="H489" s="56"/>
      <c r="I489" s="57" t="s">
        <v>38</v>
      </c>
      <c r="J489" s="56"/>
      <c r="K489" s="58">
        <v>0</v>
      </c>
      <c r="L489" s="59"/>
      <c r="M489" s="60"/>
      <c r="N489" s="59"/>
      <c r="O489" s="61"/>
      <c r="P489" s="62"/>
      <c r="Q489" s="59"/>
      <c r="R489" s="59"/>
      <c r="S489" s="59"/>
    </row>
    <row r="490" spans="6:19" s="54" customFormat="1" ht="11.25" hidden="1" outlineLevel="3">
      <c r="F490" s="55"/>
      <c r="G490" s="56"/>
      <c r="H490" s="56"/>
      <c r="I490" s="57" t="s">
        <v>353</v>
      </c>
      <c r="J490" s="56"/>
      <c r="K490" s="58">
        <v>1.7849999999999999</v>
      </c>
      <c r="L490" s="59"/>
      <c r="M490" s="60"/>
      <c r="N490" s="59"/>
      <c r="O490" s="61"/>
      <c r="P490" s="62"/>
      <c r="Q490" s="59"/>
      <c r="R490" s="59"/>
      <c r="S490" s="59"/>
    </row>
    <row r="491" spans="6:19" s="54" customFormat="1" ht="11.25" hidden="1" outlineLevel="3">
      <c r="F491" s="55"/>
      <c r="G491" s="56"/>
      <c r="H491" s="56"/>
      <c r="I491" s="57" t="s">
        <v>37</v>
      </c>
      <c r="J491" s="56"/>
      <c r="K491" s="58">
        <v>0</v>
      </c>
      <c r="L491" s="59"/>
      <c r="M491" s="60"/>
      <c r="N491" s="59"/>
      <c r="O491" s="61"/>
      <c r="P491" s="62"/>
      <c r="Q491" s="59"/>
      <c r="R491" s="59"/>
      <c r="S491" s="59"/>
    </row>
    <row r="492" spans="6:19" s="54" customFormat="1" ht="11.25" hidden="1" outlineLevel="3">
      <c r="F492" s="55"/>
      <c r="G492" s="56"/>
      <c r="H492" s="56"/>
      <c r="I492" s="57" t="s">
        <v>353</v>
      </c>
      <c r="J492" s="56"/>
      <c r="K492" s="58">
        <v>1.7849999999999999</v>
      </c>
      <c r="L492" s="59"/>
      <c r="M492" s="60"/>
      <c r="N492" s="59"/>
      <c r="O492" s="61"/>
      <c r="P492" s="62"/>
      <c r="Q492" s="59"/>
      <c r="R492" s="59"/>
      <c r="S492" s="59"/>
    </row>
    <row r="493" spans="6:19" s="54" customFormat="1" ht="11.25" hidden="1" outlineLevel="3">
      <c r="F493" s="55"/>
      <c r="G493" s="56"/>
      <c r="H493" s="56"/>
      <c r="I493" s="57" t="s">
        <v>341</v>
      </c>
      <c r="J493" s="56"/>
      <c r="K493" s="58">
        <v>0</v>
      </c>
      <c r="L493" s="59"/>
      <c r="M493" s="60"/>
      <c r="N493" s="59"/>
      <c r="O493" s="61"/>
      <c r="P493" s="62"/>
      <c r="Q493" s="59"/>
      <c r="R493" s="59"/>
      <c r="S493" s="59"/>
    </row>
    <row r="494" spans="6:19" s="54" customFormat="1" ht="11.25" hidden="1" outlineLevel="3">
      <c r="F494" s="55"/>
      <c r="G494" s="56"/>
      <c r="H494" s="56"/>
      <c r="I494" s="57" t="s">
        <v>367</v>
      </c>
      <c r="J494" s="56"/>
      <c r="K494" s="58">
        <v>1.7325000000000004</v>
      </c>
      <c r="L494" s="59"/>
      <c r="M494" s="60"/>
      <c r="N494" s="59"/>
      <c r="O494" s="61"/>
      <c r="P494" s="62"/>
      <c r="Q494" s="59"/>
      <c r="R494" s="59"/>
      <c r="S494" s="59"/>
    </row>
    <row r="495" spans="6:19" s="54" customFormat="1" ht="11.25" hidden="1" outlineLevel="3">
      <c r="F495" s="55"/>
      <c r="G495" s="56"/>
      <c r="H495" s="56"/>
      <c r="I495" s="57"/>
      <c r="J495" s="56"/>
      <c r="K495" s="58">
        <v>0</v>
      </c>
      <c r="L495" s="59"/>
      <c r="M495" s="60"/>
      <c r="N495" s="59"/>
      <c r="O495" s="61"/>
      <c r="P495" s="62"/>
      <c r="Q495" s="59"/>
      <c r="R495" s="59"/>
      <c r="S495" s="59"/>
    </row>
    <row r="496" spans="6:19" s="48" customFormat="1" ht="24" outlineLevel="2" collapsed="1">
      <c r="F496" s="20">
        <v>19</v>
      </c>
      <c r="G496" s="21" t="s">
        <v>15</v>
      </c>
      <c r="H496" s="49" t="s">
        <v>231</v>
      </c>
      <c r="I496" s="50" t="s">
        <v>615</v>
      </c>
      <c r="J496" s="21" t="s">
        <v>19</v>
      </c>
      <c r="K496" s="51">
        <v>0.69074999999999998</v>
      </c>
      <c r="L496" s="24">
        <v>0</v>
      </c>
      <c r="M496" s="51">
        <f>K496*(1+L496/100)</f>
        <v>0.69074999999999998</v>
      </c>
      <c r="N496" s="24">
        <v>0</v>
      </c>
      <c r="O496" s="25">
        <f>M496*N496</f>
        <v>0</v>
      </c>
      <c r="P496" s="52"/>
      <c r="Q496" s="53">
        <f>M496*P496</f>
        <v>0</v>
      </c>
      <c r="R496" s="52">
        <v>2.1</v>
      </c>
      <c r="S496" s="53">
        <f>M496*R496</f>
        <v>1.4505749999999999</v>
      </c>
    </row>
    <row r="497" spans="6:19" s="54" customFormat="1" ht="11.25" hidden="1" outlineLevel="3">
      <c r="F497" s="55"/>
      <c r="G497" s="56"/>
      <c r="H497" s="56"/>
      <c r="I497" s="57" t="s">
        <v>361</v>
      </c>
      <c r="J497" s="56"/>
      <c r="K497" s="58">
        <v>0.252</v>
      </c>
      <c r="L497" s="59"/>
      <c r="M497" s="60"/>
      <c r="N497" s="59"/>
      <c r="O497" s="61"/>
      <c r="P497" s="62"/>
      <c r="Q497" s="59"/>
      <c r="R497" s="59"/>
      <c r="S497" s="59"/>
    </row>
    <row r="498" spans="6:19" s="54" customFormat="1" ht="11.25" hidden="1" outlineLevel="3">
      <c r="F498" s="55"/>
      <c r="G498" s="56"/>
      <c r="H498" s="56"/>
      <c r="I498" s="57" t="s">
        <v>362</v>
      </c>
      <c r="J498" s="56"/>
      <c r="K498" s="58">
        <v>0.43874999999999997</v>
      </c>
      <c r="L498" s="59"/>
      <c r="M498" s="60"/>
      <c r="N498" s="59"/>
      <c r="O498" s="61"/>
      <c r="P498" s="62"/>
      <c r="Q498" s="59"/>
      <c r="R498" s="59"/>
      <c r="S498" s="59"/>
    </row>
    <row r="499" spans="6:19" s="54" customFormat="1" ht="11.25" hidden="1" outlineLevel="3">
      <c r="F499" s="55"/>
      <c r="G499" s="56"/>
      <c r="H499" s="56"/>
      <c r="I499" s="57"/>
      <c r="J499" s="56"/>
      <c r="K499" s="58">
        <v>0</v>
      </c>
      <c r="L499" s="59"/>
      <c r="M499" s="60"/>
      <c r="N499" s="59"/>
      <c r="O499" s="61"/>
      <c r="P499" s="62"/>
      <c r="Q499" s="59"/>
      <c r="R499" s="59"/>
      <c r="S499" s="59"/>
    </row>
    <row r="500" spans="6:19" s="48" customFormat="1" ht="12" outlineLevel="2" collapsed="1">
      <c r="F500" s="20">
        <v>20</v>
      </c>
      <c r="G500" s="21" t="s">
        <v>15</v>
      </c>
      <c r="H500" s="49" t="s">
        <v>232</v>
      </c>
      <c r="I500" s="50" t="s">
        <v>601</v>
      </c>
      <c r="J500" s="21" t="s">
        <v>19</v>
      </c>
      <c r="K500" s="51">
        <v>3.9199999999999995</v>
      </c>
      <c r="L500" s="24">
        <v>0</v>
      </c>
      <c r="M500" s="51">
        <f>K500*(1+L500/100)</f>
        <v>3.9199999999999995</v>
      </c>
      <c r="N500" s="24">
        <v>0</v>
      </c>
      <c r="O500" s="25">
        <f>M500*N500</f>
        <v>0</v>
      </c>
      <c r="P500" s="52"/>
      <c r="Q500" s="53">
        <f>M500*P500</f>
        <v>0</v>
      </c>
      <c r="R500" s="52">
        <v>1.8</v>
      </c>
      <c r="S500" s="53">
        <f>M500*R500</f>
        <v>7.0559999999999992</v>
      </c>
    </row>
    <row r="501" spans="6:19" s="54" customFormat="1" ht="11.25" hidden="1" outlineLevel="3">
      <c r="F501" s="55"/>
      <c r="G501" s="56"/>
      <c r="H501" s="56"/>
      <c r="I501" s="57" t="s">
        <v>134</v>
      </c>
      <c r="J501" s="56"/>
      <c r="K501" s="58">
        <v>0</v>
      </c>
      <c r="L501" s="59"/>
      <c r="M501" s="60"/>
      <c r="N501" s="59"/>
      <c r="O501" s="61"/>
      <c r="P501" s="62"/>
      <c r="Q501" s="59"/>
      <c r="R501" s="59"/>
      <c r="S501" s="59"/>
    </row>
    <row r="502" spans="6:19" s="54" customFormat="1" ht="11.25" hidden="1" outlineLevel="3">
      <c r="F502" s="55"/>
      <c r="G502" s="56"/>
      <c r="H502" s="56"/>
      <c r="I502" s="57" t="s">
        <v>502</v>
      </c>
      <c r="J502" s="56"/>
      <c r="K502" s="58">
        <v>3.9199999999999995</v>
      </c>
      <c r="L502" s="59"/>
      <c r="M502" s="60"/>
      <c r="N502" s="59"/>
      <c r="O502" s="61"/>
      <c r="P502" s="62"/>
      <c r="Q502" s="59"/>
      <c r="R502" s="59"/>
      <c r="S502" s="59"/>
    </row>
    <row r="503" spans="6:19" s="54" customFormat="1" ht="11.25" hidden="1" outlineLevel="3">
      <c r="F503" s="55"/>
      <c r="G503" s="56"/>
      <c r="H503" s="56"/>
      <c r="I503" s="57"/>
      <c r="J503" s="56"/>
      <c r="K503" s="58">
        <v>0</v>
      </c>
      <c r="L503" s="59"/>
      <c r="M503" s="60"/>
      <c r="N503" s="59"/>
      <c r="O503" s="61"/>
      <c r="P503" s="62"/>
      <c r="Q503" s="59"/>
      <c r="R503" s="59"/>
      <c r="S503" s="59"/>
    </row>
    <row r="504" spans="6:19" s="48" customFormat="1" ht="24" outlineLevel="2" collapsed="1">
      <c r="F504" s="20">
        <v>21</v>
      </c>
      <c r="G504" s="21" t="s">
        <v>15</v>
      </c>
      <c r="H504" s="49" t="s">
        <v>233</v>
      </c>
      <c r="I504" s="50" t="s">
        <v>557</v>
      </c>
      <c r="J504" s="21" t="s">
        <v>35</v>
      </c>
      <c r="K504" s="51">
        <v>60</v>
      </c>
      <c r="L504" s="24">
        <v>0</v>
      </c>
      <c r="M504" s="51">
        <f>K504*(1+L504/100)</f>
        <v>60</v>
      </c>
      <c r="N504" s="24">
        <v>0</v>
      </c>
      <c r="O504" s="25">
        <f>M504*N504</f>
        <v>0</v>
      </c>
      <c r="P504" s="52"/>
      <c r="Q504" s="53">
        <f>M504*P504</f>
        <v>0</v>
      </c>
      <c r="R504" s="52">
        <v>3.1E-2</v>
      </c>
      <c r="S504" s="53">
        <f>M504*R504</f>
        <v>1.8599999999999999</v>
      </c>
    </row>
    <row r="505" spans="6:19" s="54" customFormat="1" ht="11.25" hidden="1" outlineLevel="3">
      <c r="F505" s="55"/>
      <c r="G505" s="56"/>
      <c r="H505" s="56"/>
      <c r="I505" s="57" t="s">
        <v>38</v>
      </c>
      <c r="J505" s="56"/>
      <c r="K505" s="58">
        <v>0</v>
      </c>
      <c r="L505" s="59"/>
      <c r="M505" s="60"/>
      <c r="N505" s="59"/>
      <c r="O505" s="61"/>
      <c r="P505" s="62"/>
      <c r="Q505" s="59"/>
      <c r="R505" s="59"/>
      <c r="S505" s="59"/>
    </row>
    <row r="506" spans="6:19" s="54" customFormat="1" ht="11.25" hidden="1" outlineLevel="3">
      <c r="F506" s="55"/>
      <c r="G506" s="56"/>
      <c r="H506" s="56"/>
      <c r="I506" s="57" t="s">
        <v>87</v>
      </c>
      <c r="J506" s="56"/>
      <c r="K506" s="58">
        <v>26</v>
      </c>
      <c r="L506" s="59"/>
      <c r="M506" s="60"/>
      <c r="N506" s="59"/>
      <c r="O506" s="61"/>
      <c r="P506" s="62"/>
      <c r="Q506" s="59"/>
      <c r="R506" s="59"/>
      <c r="S506" s="59"/>
    </row>
    <row r="507" spans="6:19" s="54" customFormat="1" ht="11.25" hidden="1" outlineLevel="3">
      <c r="F507" s="55"/>
      <c r="G507" s="56"/>
      <c r="H507" s="56"/>
      <c r="I507" s="57" t="s">
        <v>341</v>
      </c>
      <c r="J507" s="56"/>
      <c r="K507" s="58">
        <v>0</v>
      </c>
      <c r="L507" s="59"/>
      <c r="M507" s="60"/>
      <c r="N507" s="59"/>
      <c r="O507" s="61"/>
      <c r="P507" s="62"/>
      <c r="Q507" s="59"/>
      <c r="R507" s="59"/>
      <c r="S507" s="59"/>
    </row>
    <row r="508" spans="6:19" s="54" customFormat="1" ht="11.25" hidden="1" outlineLevel="3">
      <c r="F508" s="55"/>
      <c r="G508" s="56"/>
      <c r="H508" s="56"/>
      <c r="I508" s="57" t="s">
        <v>55</v>
      </c>
      <c r="J508" s="56"/>
      <c r="K508" s="58">
        <v>12</v>
      </c>
      <c r="L508" s="59"/>
      <c r="M508" s="60"/>
      <c r="N508" s="59"/>
      <c r="O508" s="61"/>
      <c r="P508" s="62"/>
      <c r="Q508" s="59"/>
      <c r="R508" s="59"/>
      <c r="S508" s="59"/>
    </row>
    <row r="509" spans="6:19" s="54" customFormat="1" ht="11.25" hidden="1" outlineLevel="3">
      <c r="F509" s="55"/>
      <c r="G509" s="56"/>
      <c r="H509" s="56"/>
      <c r="I509" s="57" t="s">
        <v>37</v>
      </c>
      <c r="J509" s="56"/>
      <c r="K509" s="58">
        <v>0</v>
      </c>
      <c r="L509" s="59"/>
      <c r="M509" s="60"/>
      <c r="N509" s="59"/>
      <c r="O509" s="61"/>
      <c r="P509" s="62"/>
      <c r="Q509" s="59"/>
      <c r="R509" s="59"/>
      <c r="S509" s="59"/>
    </row>
    <row r="510" spans="6:19" s="54" customFormat="1" ht="11.25" hidden="1" outlineLevel="3">
      <c r="F510" s="55"/>
      <c r="G510" s="56"/>
      <c r="H510" s="56"/>
      <c r="I510" s="57" t="s">
        <v>93</v>
      </c>
      <c r="J510" s="56"/>
      <c r="K510" s="58">
        <v>22</v>
      </c>
      <c r="L510" s="59"/>
      <c r="M510" s="60"/>
      <c r="N510" s="59"/>
      <c r="O510" s="61"/>
      <c r="P510" s="62"/>
      <c r="Q510" s="59"/>
      <c r="R510" s="59"/>
      <c r="S510" s="59"/>
    </row>
    <row r="511" spans="6:19" s="54" customFormat="1" ht="11.25" hidden="1" outlineLevel="3">
      <c r="F511" s="55"/>
      <c r="G511" s="56"/>
      <c r="H511" s="56"/>
      <c r="I511" s="57"/>
      <c r="J511" s="56"/>
      <c r="K511" s="58">
        <v>0</v>
      </c>
      <c r="L511" s="59"/>
      <c r="M511" s="60"/>
      <c r="N511" s="59"/>
      <c r="O511" s="61"/>
      <c r="P511" s="62"/>
      <c r="Q511" s="59"/>
      <c r="R511" s="59"/>
      <c r="S511" s="59"/>
    </row>
    <row r="512" spans="6:19" s="48" customFormat="1" ht="24" outlineLevel="2" collapsed="1">
      <c r="F512" s="20">
        <v>22</v>
      </c>
      <c r="G512" s="21" t="s">
        <v>15</v>
      </c>
      <c r="H512" s="49" t="s">
        <v>234</v>
      </c>
      <c r="I512" s="50" t="s">
        <v>635</v>
      </c>
      <c r="J512" s="21" t="s">
        <v>8</v>
      </c>
      <c r="K512" s="51">
        <v>8.89</v>
      </c>
      <c r="L512" s="24">
        <v>0</v>
      </c>
      <c r="M512" s="51">
        <f>K512*(1+L512/100)</f>
        <v>8.89</v>
      </c>
      <c r="N512" s="24">
        <v>0</v>
      </c>
      <c r="O512" s="25">
        <f>M512*N512</f>
        <v>0</v>
      </c>
      <c r="P512" s="52"/>
      <c r="Q512" s="53">
        <f>M512*P512</f>
        <v>0</v>
      </c>
      <c r="R512" s="52">
        <v>7.0000000000000001E-3</v>
      </c>
      <c r="S512" s="53">
        <f>M512*R512</f>
        <v>6.2230000000000008E-2</v>
      </c>
    </row>
    <row r="513" spans="6:19" s="54" customFormat="1" ht="11.25" hidden="1" outlineLevel="3">
      <c r="F513" s="55"/>
      <c r="G513" s="56"/>
      <c r="H513" s="56"/>
      <c r="I513" s="57" t="s">
        <v>37</v>
      </c>
      <c r="J513" s="56"/>
      <c r="K513" s="58">
        <v>0</v>
      </c>
      <c r="L513" s="59"/>
      <c r="M513" s="60"/>
      <c r="N513" s="59"/>
      <c r="O513" s="61"/>
      <c r="P513" s="62"/>
      <c r="Q513" s="59"/>
      <c r="R513" s="59"/>
      <c r="S513" s="59"/>
    </row>
    <row r="514" spans="6:19" s="54" customFormat="1" ht="11.25" hidden="1" outlineLevel="3">
      <c r="F514" s="55"/>
      <c r="G514" s="56"/>
      <c r="H514" s="56"/>
      <c r="I514" s="57" t="s">
        <v>343</v>
      </c>
      <c r="J514" s="56"/>
      <c r="K514" s="58">
        <v>8.89</v>
      </c>
      <c r="L514" s="59"/>
      <c r="M514" s="60"/>
      <c r="N514" s="59"/>
      <c r="O514" s="61"/>
      <c r="P514" s="62"/>
      <c r="Q514" s="59"/>
      <c r="R514" s="59"/>
      <c r="S514" s="59"/>
    </row>
    <row r="515" spans="6:19" s="54" customFormat="1" ht="11.25" hidden="1" outlineLevel="3">
      <c r="F515" s="55"/>
      <c r="G515" s="56"/>
      <c r="H515" s="56"/>
      <c r="I515" s="57" t="s">
        <v>5</v>
      </c>
      <c r="J515" s="56"/>
      <c r="K515" s="58">
        <v>8.89</v>
      </c>
      <c r="L515" s="59"/>
      <c r="M515" s="60"/>
      <c r="N515" s="59"/>
      <c r="O515" s="61"/>
      <c r="P515" s="62"/>
      <c r="Q515" s="59"/>
      <c r="R515" s="59"/>
      <c r="S515" s="59"/>
    </row>
    <row r="516" spans="6:19" s="54" customFormat="1" ht="11.25" hidden="1" outlineLevel="3">
      <c r="F516" s="55"/>
      <c r="G516" s="56"/>
      <c r="H516" s="56"/>
      <c r="I516" s="57"/>
      <c r="J516" s="56"/>
      <c r="K516" s="58">
        <v>0</v>
      </c>
      <c r="L516" s="59"/>
      <c r="M516" s="60"/>
      <c r="N516" s="59"/>
      <c r="O516" s="61"/>
      <c r="P516" s="62"/>
      <c r="Q516" s="59"/>
      <c r="R516" s="59"/>
      <c r="S516" s="59"/>
    </row>
    <row r="517" spans="6:19" s="54" customFormat="1" ht="11.25" hidden="1" outlineLevel="3">
      <c r="F517" s="55"/>
      <c r="G517" s="56"/>
      <c r="H517" s="56"/>
      <c r="I517" s="57"/>
      <c r="J517" s="56"/>
      <c r="K517" s="58">
        <v>0</v>
      </c>
      <c r="L517" s="59"/>
      <c r="M517" s="60"/>
      <c r="N517" s="59"/>
      <c r="O517" s="61"/>
      <c r="P517" s="62"/>
      <c r="Q517" s="59"/>
      <c r="R517" s="59"/>
      <c r="S517" s="59"/>
    </row>
    <row r="518" spans="6:19" s="48" customFormat="1" ht="24" outlineLevel="2" collapsed="1">
      <c r="F518" s="20">
        <v>23</v>
      </c>
      <c r="G518" s="21" t="s">
        <v>15</v>
      </c>
      <c r="H518" s="49" t="s">
        <v>235</v>
      </c>
      <c r="I518" s="50" t="s">
        <v>636</v>
      </c>
      <c r="J518" s="21" t="s">
        <v>8</v>
      </c>
      <c r="K518" s="51">
        <v>22.225000000000001</v>
      </c>
      <c r="L518" s="24">
        <v>0</v>
      </c>
      <c r="M518" s="51">
        <f>K518*(1+L518/100)</f>
        <v>22.225000000000001</v>
      </c>
      <c r="N518" s="24">
        <v>0</v>
      </c>
      <c r="O518" s="25">
        <f>M518*N518</f>
        <v>0</v>
      </c>
      <c r="P518" s="52"/>
      <c r="Q518" s="53">
        <f>M518*P518</f>
        <v>0</v>
      </c>
      <c r="R518" s="52">
        <v>8.9999999999999993E-3</v>
      </c>
      <c r="S518" s="53">
        <f>M518*R518</f>
        <v>0.20002500000000001</v>
      </c>
    </row>
    <row r="519" spans="6:19" s="54" customFormat="1" ht="11.25" hidden="1" outlineLevel="3">
      <c r="F519" s="55"/>
      <c r="G519" s="56"/>
      <c r="H519" s="56"/>
      <c r="I519" s="57" t="s">
        <v>37</v>
      </c>
      <c r="J519" s="56"/>
      <c r="K519" s="58">
        <v>0</v>
      </c>
      <c r="L519" s="59"/>
      <c r="M519" s="60"/>
      <c r="N519" s="59"/>
      <c r="O519" s="61"/>
      <c r="P519" s="62"/>
      <c r="Q519" s="59"/>
      <c r="R519" s="59"/>
      <c r="S519" s="59"/>
    </row>
    <row r="520" spans="6:19" s="54" customFormat="1" ht="11.25" hidden="1" outlineLevel="3">
      <c r="F520" s="55"/>
      <c r="G520" s="56"/>
      <c r="H520" s="56"/>
      <c r="I520" s="57" t="s">
        <v>422</v>
      </c>
      <c r="J520" s="56"/>
      <c r="K520" s="58">
        <v>22.225000000000001</v>
      </c>
      <c r="L520" s="59"/>
      <c r="M520" s="60"/>
      <c r="N520" s="59"/>
      <c r="O520" s="61"/>
      <c r="P520" s="62"/>
      <c r="Q520" s="59"/>
      <c r="R520" s="59"/>
      <c r="S520" s="59"/>
    </row>
    <row r="521" spans="6:19" s="54" customFormat="1" ht="11.25" hidden="1" outlineLevel="3">
      <c r="F521" s="55"/>
      <c r="G521" s="56"/>
      <c r="H521" s="56"/>
      <c r="I521" s="57"/>
      <c r="J521" s="56"/>
      <c r="K521" s="58">
        <v>0</v>
      </c>
      <c r="L521" s="59"/>
      <c r="M521" s="60"/>
      <c r="N521" s="59"/>
      <c r="O521" s="61"/>
      <c r="P521" s="62"/>
      <c r="Q521" s="59"/>
      <c r="R521" s="59"/>
      <c r="S521" s="59"/>
    </row>
    <row r="522" spans="6:19" s="48" customFormat="1" ht="24" outlineLevel="2" collapsed="1">
      <c r="F522" s="20">
        <v>24</v>
      </c>
      <c r="G522" s="21" t="s">
        <v>15</v>
      </c>
      <c r="H522" s="49" t="s">
        <v>236</v>
      </c>
      <c r="I522" s="50" t="s">
        <v>564</v>
      </c>
      <c r="J522" s="21" t="s">
        <v>8</v>
      </c>
      <c r="K522" s="51">
        <v>9.4050000000000011</v>
      </c>
      <c r="L522" s="24">
        <v>0</v>
      </c>
      <c r="M522" s="51">
        <f>K522*(1+L522/100)</f>
        <v>9.4050000000000011</v>
      </c>
      <c r="N522" s="24">
        <v>0</v>
      </c>
      <c r="O522" s="25">
        <f>M522*N522</f>
        <v>0</v>
      </c>
      <c r="P522" s="52"/>
      <c r="Q522" s="53">
        <f>M522*P522</f>
        <v>0</v>
      </c>
      <c r="R522" s="52">
        <v>8.9999999999999993E-3</v>
      </c>
      <c r="S522" s="53">
        <f>M522*R522</f>
        <v>8.4644999999999998E-2</v>
      </c>
    </row>
    <row r="523" spans="6:19" s="54" customFormat="1" ht="11.25" hidden="1" outlineLevel="3">
      <c r="F523" s="55"/>
      <c r="G523" s="56"/>
      <c r="H523" s="56"/>
      <c r="I523" s="57" t="s">
        <v>37</v>
      </c>
      <c r="J523" s="56"/>
      <c r="K523" s="58">
        <v>0</v>
      </c>
      <c r="L523" s="59"/>
      <c r="M523" s="60"/>
      <c r="N523" s="59"/>
      <c r="O523" s="61"/>
      <c r="P523" s="62"/>
      <c r="Q523" s="59"/>
      <c r="R523" s="59"/>
      <c r="S523" s="59"/>
    </row>
    <row r="524" spans="6:19" s="54" customFormat="1" ht="11.25" hidden="1" outlineLevel="3">
      <c r="F524" s="55"/>
      <c r="G524" s="56"/>
      <c r="H524" s="56"/>
      <c r="I524" s="57" t="s">
        <v>72</v>
      </c>
      <c r="J524" s="56"/>
      <c r="K524" s="58">
        <v>4.96</v>
      </c>
      <c r="L524" s="59"/>
      <c r="M524" s="60"/>
      <c r="N524" s="59"/>
      <c r="O524" s="61"/>
      <c r="P524" s="62"/>
      <c r="Q524" s="59"/>
      <c r="R524" s="59"/>
      <c r="S524" s="59"/>
    </row>
    <row r="525" spans="6:19" s="54" customFormat="1" ht="11.25" hidden="1" outlineLevel="3">
      <c r="F525" s="55"/>
      <c r="G525" s="56"/>
      <c r="H525" s="56"/>
      <c r="I525" s="57" t="s">
        <v>269</v>
      </c>
      <c r="J525" s="56"/>
      <c r="K525" s="58">
        <v>4.4450000000000003</v>
      </c>
      <c r="L525" s="59"/>
      <c r="M525" s="60"/>
      <c r="N525" s="59"/>
      <c r="O525" s="61"/>
      <c r="P525" s="62"/>
      <c r="Q525" s="59"/>
      <c r="R525" s="59"/>
      <c r="S525" s="59"/>
    </row>
    <row r="526" spans="6:19" s="54" customFormat="1" ht="11.25" hidden="1" outlineLevel="3">
      <c r="F526" s="55"/>
      <c r="G526" s="56"/>
      <c r="H526" s="56"/>
      <c r="I526" s="57"/>
      <c r="J526" s="56"/>
      <c r="K526" s="58">
        <v>0</v>
      </c>
      <c r="L526" s="59"/>
      <c r="M526" s="60"/>
      <c r="N526" s="59"/>
      <c r="O526" s="61"/>
      <c r="P526" s="62"/>
      <c r="Q526" s="59"/>
      <c r="R526" s="59"/>
      <c r="S526" s="59"/>
    </row>
    <row r="527" spans="6:19" s="48" customFormat="1" ht="12" outlineLevel="2" collapsed="1">
      <c r="F527" s="20">
        <v>25</v>
      </c>
      <c r="G527" s="21" t="s">
        <v>15</v>
      </c>
      <c r="H527" s="49" t="s">
        <v>237</v>
      </c>
      <c r="I527" s="50" t="s">
        <v>584</v>
      </c>
      <c r="J527" s="21" t="s">
        <v>8</v>
      </c>
      <c r="K527" s="51">
        <v>38.94</v>
      </c>
      <c r="L527" s="24">
        <v>0</v>
      </c>
      <c r="M527" s="51">
        <f>K527*(1+L527/100)</f>
        <v>38.94</v>
      </c>
      <c r="N527" s="24">
        <v>0</v>
      </c>
      <c r="O527" s="25">
        <f>M527*N527</f>
        <v>0</v>
      </c>
      <c r="P527" s="52"/>
      <c r="Q527" s="53">
        <f>M527*P527</f>
        <v>0</v>
      </c>
      <c r="R527" s="52">
        <v>0.04</v>
      </c>
      <c r="S527" s="53">
        <f>M527*R527</f>
        <v>1.5575999999999999</v>
      </c>
    </row>
    <row r="528" spans="6:19" s="54" customFormat="1" ht="11.25" hidden="1" outlineLevel="3">
      <c r="F528" s="55"/>
      <c r="G528" s="56"/>
      <c r="H528" s="56"/>
      <c r="I528" s="57" t="s">
        <v>260</v>
      </c>
      <c r="J528" s="56"/>
      <c r="K528" s="58">
        <v>0</v>
      </c>
      <c r="L528" s="59"/>
      <c r="M528" s="60"/>
      <c r="N528" s="59"/>
      <c r="O528" s="61"/>
      <c r="P528" s="62"/>
      <c r="Q528" s="59"/>
      <c r="R528" s="59"/>
      <c r="S528" s="59"/>
    </row>
    <row r="529" spans="6:19" s="54" customFormat="1" ht="11.25" hidden="1" outlineLevel="3">
      <c r="F529" s="55"/>
      <c r="G529" s="56"/>
      <c r="H529" s="56"/>
      <c r="I529" s="57" t="s">
        <v>37</v>
      </c>
      <c r="J529" s="56"/>
      <c r="K529" s="58">
        <v>0</v>
      </c>
      <c r="L529" s="59"/>
      <c r="M529" s="60"/>
      <c r="N529" s="59"/>
      <c r="O529" s="61"/>
      <c r="P529" s="62"/>
      <c r="Q529" s="59"/>
      <c r="R529" s="59"/>
      <c r="S529" s="59"/>
    </row>
    <row r="530" spans="6:19" s="54" customFormat="1" ht="11.25" hidden="1" outlineLevel="3">
      <c r="F530" s="55"/>
      <c r="G530" s="56"/>
      <c r="H530" s="56"/>
      <c r="I530" s="57" t="s">
        <v>70</v>
      </c>
      <c r="J530" s="56"/>
      <c r="K530" s="58">
        <v>4.5999999999999996</v>
      </c>
      <c r="L530" s="59"/>
      <c r="M530" s="60"/>
      <c r="N530" s="59"/>
      <c r="O530" s="61"/>
      <c r="P530" s="62"/>
      <c r="Q530" s="59"/>
      <c r="R530" s="59"/>
      <c r="S530" s="59"/>
    </row>
    <row r="531" spans="6:19" s="54" customFormat="1" ht="11.25" hidden="1" outlineLevel="3">
      <c r="F531" s="55"/>
      <c r="G531" s="56"/>
      <c r="H531" s="56"/>
      <c r="I531" s="57" t="s">
        <v>436</v>
      </c>
      <c r="J531" s="56"/>
      <c r="K531" s="58">
        <v>12.17</v>
      </c>
      <c r="L531" s="59"/>
      <c r="M531" s="60"/>
      <c r="N531" s="59"/>
      <c r="O531" s="61"/>
      <c r="P531" s="62"/>
      <c r="Q531" s="59"/>
      <c r="R531" s="59"/>
      <c r="S531" s="59"/>
    </row>
    <row r="532" spans="6:19" s="54" customFormat="1" ht="11.25" hidden="1" outlineLevel="3">
      <c r="F532" s="55"/>
      <c r="G532" s="56"/>
      <c r="H532" s="56"/>
      <c r="I532" s="57" t="s">
        <v>38</v>
      </c>
      <c r="J532" s="56"/>
      <c r="K532" s="58">
        <v>0</v>
      </c>
      <c r="L532" s="59"/>
      <c r="M532" s="60"/>
      <c r="N532" s="59"/>
      <c r="O532" s="61"/>
      <c r="P532" s="62"/>
      <c r="Q532" s="59"/>
      <c r="R532" s="59"/>
      <c r="S532" s="59"/>
    </row>
    <row r="533" spans="6:19" s="54" customFormat="1" ht="11.25" hidden="1" outlineLevel="3">
      <c r="F533" s="55"/>
      <c r="G533" s="56"/>
      <c r="H533" s="56"/>
      <c r="I533" s="57" t="s">
        <v>416</v>
      </c>
      <c r="J533" s="56"/>
      <c r="K533" s="58">
        <v>22.17</v>
      </c>
      <c r="L533" s="59"/>
      <c r="M533" s="60"/>
      <c r="N533" s="59"/>
      <c r="O533" s="61"/>
      <c r="P533" s="62"/>
      <c r="Q533" s="59"/>
      <c r="R533" s="59"/>
      <c r="S533" s="59"/>
    </row>
    <row r="534" spans="6:19" s="54" customFormat="1" ht="11.25" hidden="1" outlineLevel="3">
      <c r="F534" s="55"/>
      <c r="G534" s="56"/>
      <c r="H534" s="56"/>
      <c r="I534" s="57"/>
      <c r="J534" s="56"/>
      <c r="K534" s="58">
        <v>0</v>
      </c>
      <c r="L534" s="59"/>
      <c r="M534" s="60"/>
      <c r="N534" s="59"/>
      <c r="O534" s="61"/>
      <c r="P534" s="62"/>
      <c r="Q534" s="59"/>
      <c r="R534" s="59"/>
      <c r="S534" s="59"/>
    </row>
    <row r="535" spans="6:19" s="48" customFormat="1" ht="24" outlineLevel="2" collapsed="1">
      <c r="F535" s="20">
        <v>26</v>
      </c>
      <c r="G535" s="21" t="s">
        <v>15</v>
      </c>
      <c r="H535" s="49" t="s">
        <v>238</v>
      </c>
      <c r="I535" s="50" t="s">
        <v>631</v>
      </c>
      <c r="J535" s="21" t="s">
        <v>8</v>
      </c>
      <c r="K535" s="51">
        <v>138.255</v>
      </c>
      <c r="L535" s="24">
        <v>0</v>
      </c>
      <c r="M535" s="51">
        <f>K535*(1+L535/100)</f>
        <v>138.255</v>
      </c>
      <c r="N535" s="24">
        <v>0</v>
      </c>
      <c r="O535" s="25">
        <f>M535*N535</f>
        <v>0</v>
      </c>
      <c r="P535" s="52"/>
      <c r="Q535" s="53">
        <f>M535*P535</f>
        <v>0</v>
      </c>
      <c r="R535" s="52">
        <v>4.2000000000000003E-2</v>
      </c>
      <c r="S535" s="53">
        <f>M535*R535</f>
        <v>5.8067099999999998</v>
      </c>
    </row>
    <row r="536" spans="6:19" s="54" customFormat="1" ht="11.25" hidden="1" outlineLevel="3">
      <c r="F536" s="55"/>
      <c r="G536" s="56"/>
      <c r="H536" s="56"/>
      <c r="I536" s="57" t="s">
        <v>38</v>
      </c>
      <c r="J536" s="56"/>
      <c r="K536" s="58">
        <v>0</v>
      </c>
      <c r="L536" s="59"/>
      <c r="M536" s="60"/>
      <c r="N536" s="59"/>
      <c r="O536" s="61"/>
      <c r="P536" s="62"/>
      <c r="Q536" s="59"/>
      <c r="R536" s="59"/>
      <c r="S536" s="59"/>
    </row>
    <row r="537" spans="6:19" s="54" customFormat="1" ht="11.25" hidden="1" outlineLevel="3">
      <c r="F537" s="55"/>
      <c r="G537" s="56"/>
      <c r="H537" s="56"/>
      <c r="I537" s="57" t="s">
        <v>71</v>
      </c>
      <c r="J537" s="56"/>
      <c r="K537" s="58">
        <v>4.8</v>
      </c>
      <c r="L537" s="59"/>
      <c r="M537" s="60"/>
      <c r="N537" s="59"/>
      <c r="O537" s="61"/>
      <c r="P537" s="62"/>
      <c r="Q537" s="59"/>
      <c r="R537" s="59"/>
      <c r="S537" s="59"/>
    </row>
    <row r="538" spans="6:19" s="54" customFormat="1" ht="11.25" hidden="1" outlineLevel="3">
      <c r="F538" s="55"/>
      <c r="G538" s="56"/>
      <c r="H538" s="56"/>
      <c r="I538" s="57" t="s">
        <v>67</v>
      </c>
      <c r="J538" s="56"/>
      <c r="K538" s="58">
        <v>6.75</v>
      </c>
      <c r="L538" s="59"/>
      <c r="M538" s="60"/>
      <c r="N538" s="59"/>
      <c r="O538" s="61"/>
      <c r="P538" s="62"/>
      <c r="Q538" s="59"/>
      <c r="R538" s="59"/>
      <c r="S538" s="59"/>
    </row>
    <row r="539" spans="6:19" s="54" customFormat="1" ht="11.25" hidden="1" outlineLevel="3">
      <c r="F539" s="55"/>
      <c r="G539" s="56"/>
      <c r="H539" s="56"/>
      <c r="I539" s="57" t="s">
        <v>37</v>
      </c>
      <c r="J539" s="56"/>
      <c r="K539" s="58">
        <v>0</v>
      </c>
      <c r="L539" s="59"/>
      <c r="M539" s="60"/>
      <c r="N539" s="59"/>
      <c r="O539" s="61"/>
      <c r="P539" s="62"/>
      <c r="Q539" s="59"/>
      <c r="R539" s="59"/>
      <c r="S539" s="59"/>
    </row>
    <row r="540" spans="6:19" s="54" customFormat="1" ht="11.25" hidden="1" outlineLevel="3">
      <c r="F540" s="55"/>
      <c r="G540" s="56"/>
      <c r="H540" s="56"/>
      <c r="I540" s="57" t="s">
        <v>67</v>
      </c>
      <c r="J540" s="56"/>
      <c r="K540" s="58">
        <v>6.75</v>
      </c>
      <c r="L540" s="59"/>
      <c r="M540" s="60"/>
      <c r="N540" s="59"/>
      <c r="O540" s="61"/>
      <c r="P540" s="62"/>
      <c r="Q540" s="59"/>
      <c r="R540" s="59"/>
      <c r="S540" s="59"/>
    </row>
    <row r="541" spans="6:19" s="54" customFormat="1" ht="11.25" hidden="1" outlineLevel="3">
      <c r="F541" s="55"/>
      <c r="G541" s="56"/>
      <c r="H541" s="56"/>
      <c r="I541" s="57" t="s">
        <v>341</v>
      </c>
      <c r="J541" s="56"/>
      <c r="K541" s="58">
        <v>0</v>
      </c>
      <c r="L541" s="59"/>
      <c r="M541" s="60"/>
      <c r="N541" s="59"/>
      <c r="O541" s="61"/>
      <c r="P541" s="62"/>
      <c r="Q541" s="59"/>
      <c r="R541" s="59"/>
      <c r="S541" s="59"/>
    </row>
    <row r="542" spans="6:19" s="54" customFormat="1" ht="11.25" hidden="1" outlineLevel="3">
      <c r="F542" s="55"/>
      <c r="G542" s="56"/>
      <c r="H542" s="56"/>
      <c r="I542" s="57" t="s">
        <v>44</v>
      </c>
      <c r="J542" s="56"/>
      <c r="K542" s="58">
        <v>9.65</v>
      </c>
      <c r="L542" s="59"/>
      <c r="M542" s="60"/>
      <c r="N542" s="59"/>
      <c r="O542" s="61"/>
      <c r="P542" s="62"/>
      <c r="Q542" s="59"/>
      <c r="R542" s="59"/>
      <c r="S542" s="59"/>
    </row>
    <row r="543" spans="6:19" s="54" customFormat="1" ht="11.25" hidden="1" outlineLevel="3">
      <c r="F543" s="55"/>
      <c r="G543" s="56"/>
      <c r="H543" s="56"/>
      <c r="I543" s="57" t="s">
        <v>451</v>
      </c>
      <c r="J543" s="56"/>
      <c r="K543" s="58">
        <v>27.4</v>
      </c>
      <c r="L543" s="59"/>
      <c r="M543" s="60"/>
      <c r="N543" s="59"/>
      <c r="O543" s="61"/>
      <c r="P543" s="62"/>
      <c r="Q543" s="59"/>
      <c r="R543" s="59"/>
      <c r="S543" s="59"/>
    </row>
    <row r="544" spans="6:19" s="54" customFormat="1" ht="11.25" hidden="1" outlineLevel="3">
      <c r="F544" s="55"/>
      <c r="G544" s="56"/>
      <c r="H544" s="56"/>
      <c r="I544" s="57" t="s">
        <v>37</v>
      </c>
      <c r="J544" s="56"/>
      <c r="K544" s="58">
        <v>0</v>
      </c>
      <c r="L544" s="59"/>
      <c r="M544" s="60"/>
      <c r="N544" s="59"/>
      <c r="O544" s="61"/>
      <c r="P544" s="62"/>
      <c r="Q544" s="59"/>
      <c r="R544" s="59"/>
      <c r="S544" s="59"/>
    </row>
    <row r="545" spans="6:19" s="54" customFormat="1" ht="22.5" hidden="1" outlineLevel="3">
      <c r="F545" s="55"/>
      <c r="G545" s="56"/>
      <c r="H545" s="56"/>
      <c r="I545" s="57" t="s">
        <v>563</v>
      </c>
      <c r="J545" s="56"/>
      <c r="K545" s="58">
        <v>82.905000000000001</v>
      </c>
      <c r="L545" s="59"/>
      <c r="M545" s="60"/>
      <c r="N545" s="59"/>
      <c r="O545" s="61"/>
      <c r="P545" s="62"/>
      <c r="Q545" s="59"/>
      <c r="R545" s="59"/>
      <c r="S545" s="59"/>
    </row>
    <row r="546" spans="6:19" s="54" customFormat="1" ht="11.25" hidden="1" outlineLevel="3">
      <c r="F546" s="55"/>
      <c r="G546" s="56"/>
      <c r="H546" s="56"/>
      <c r="I546" s="57"/>
      <c r="J546" s="56"/>
      <c r="K546" s="58">
        <v>0</v>
      </c>
      <c r="L546" s="59"/>
      <c r="M546" s="60"/>
      <c r="N546" s="59"/>
      <c r="O546" s="61"/>
      <c r="P546" s="62"/>
      <c r="Q546" s="59"/>
      <c r="R546" s="59"/>
      <c r="S546" s="59"/>
    </row>
    <row r="547" spans="6:19" s="48" customFormat="1" ht="24" outlineLevel="2">
      <c r="F547" s="402">
        <v>27</v>
      </c>
      <c r="G547" s="21" t="s">
        <v>15</v>
      </c>
      <c r="H547" s="49" t="s">
        <v>239</v>
      </c>
      <c r="I547" s="50" t="s">
        <v>630</v>
      </c>
      <c r="J547" s="21" t="s">
        <v>18</v>
      </c>
      <c r="K547" s="51">
        <v>143.11000000000001</v>
      </c>
      <c r="L547" s="24">
        <v>0</v>
      </c>
      <c r="M547" s="51">
        <f t="shared" ref="M547:M552" si="0">K547*(1+L547/100)</f>
        <v>143.11000000000001</v>
      </c>
      <c r="N547" s="24">
        <v>0</v>
      </c>
      <c r="O547" s="25">
        <f t="shared" ref="O547:O552" si="1">M547*N547</f>
        <v>0</v>
      </c>
      <c r="P547" s="52"/>
      <c r="Q547" s="53">
        <f t="shared" ref="Q547:Q552" si="2">M547*P547</f>
        <v>0</v>
      </c>
      <c r="R547" s="52">
        <v>4.0000000000000001E-3</v>
      </c>
      <c r="S547" s="53">
        <f t="shared" ref="S547:S552" si="3">M547*R547</f>
        <v>0.57244000000000006</v>
      </c>
    </row>
    <row r="548" spans="6:19" s="48" customFormat="1" ht="24" outlineLevel="2">
      <c r="F548" s="402">
        <v>28</v>
      </c>
      <c r="G548" s="21" t="s">
        <v>15</v>
      </c>
      <c r="H548" s="49" t="s">
        <v>2012</v>
      </c>
      <c r="I548" s="50" t="s">
        <v>2011</v>
      </c>
      <c r="J548" s="21" t="s">
        <v>18</v>
      </c>
      <c r="K548" s="51">
        <v>490.35399999999998</v>
      </c>
      <c r="L548" s="24">
        <v>0</v>
      </c>
      <c r="M548" s="51">
        <f t="shared" si="0"/>
        <v>490.35399999999998</v>
      </c>
      <c r="N548" s="24">
        <v>0</v>
      </c>
      <c r="O548" s="25">
        <f t="shared" si="1"/>
        <v>0</v>
      </c>
      <c r="P548" s="52"/>
      <c r="Q548" s="53">
        <f t="shared" si="2"/>
        <v>0</v>
      </c>
      <c r="R548" s="52">
        <v>4.0000000000000001E-3</v>
      </c>
      <c r="S548" s="53">
        <f t="shared" si="3"/>
        <v>1.961416</v>
      </c>
    </row>
    <row r="549" spans="6:19" s="48" customFormat="1" ht="24" outlineLevel="2">
      <c r="F549" s="402">
        <v>30</v>
      </c>
      <c r="G549" s="21" t="s">
        <v>15</v>
      </c>
      <c r="H549" s="49" t="s">
        <v>242</v>
      </c>
      <c r="I549" s="50" t="s">
        <v>649</v>
      </c>
      <c r="J549" s="21" t="s">
        <v>9</v>
      </c>
      <c r="K549" s="400">
        <v>227.71700000000001</v>
      </c>
      <c r="L549" s="24">
        <v>0</v>
      </c>
      <c r="M549" s="51">
        <f t="shared" si="0"/>
        <v>227.71700000000001</v>
      </c>
      <c r="N549" s="24">
        <v>0</v>
      </c>
      <c r="O549" s="25">
        <f t="shared" si="1"/>
        <v>0</v>
      </c>
      <c r="P549" s="52"/>
      <c r="Q549" s="53">
        <f t="shared" si="2"/>
        <v>0</v>
      </c>
      <c r="R549" s="52"/>
      <c r="S549" s="53">
        <f t="shared" si="3"/>
        <v>0</v>
      </c>
    </row>
    <row r="550" spans="6:19" s="48" customFormat="1" ht="12" outlineLevel="2">
      <c r="F550" s="402">
        <v>31</v>
      </c>
      <c r="G550" s="21" t="s">
        <v>15</v>
      </c>
      <c r="H550" s="49" t="s">
        <v>240</v>
      </c>
      <c r="I550" s="50" t="s">
        <v>595</v>
      </c>
      <c r="J550" s="21" t="s">
        <v>9</v>
      </c>
      <c r="K550" s="400">
        <v>227.71700000000001</v>
      </c>
      <c r="L550" s="24">
        <v>0</v>
      </c>
      <c r="M550" s="51">
        <f t="shared" si="0"/>
        <v>227.71700000000001</v>
      </c>
      <c r="N550" s="24">
        <v>0</v>
      </c>
      <c r="O550" s="25">
        <f t="shared" si="1"/>
        <v>0</v>
      </c>
      <c r="P550" s="52"/>
      <c r="Q550" s="53">
        <f t="shared" si="2"/>
        <v>0</v>
      </c>
      <c r="R550" s="52"/>
      <c r="S550" s="53">
        <f t="shared" si="3"/>
        <v>0</v>
      </c>
    </row>
    <row r="551" spans="6:19" s="48" customFormat="1" ht="24" outlineLevel="2">
      <c r="F551" s="402">
        <v>32</v>
      </c>
      <c r="G551" s="21" t="s">
        <v>15</v>
      </c>
      <c r="H551" s="49" t="s">
        <v>241</v>
      </c>
      <c r="I551" s="50" t="s">
        <v>608</v>
      </c>
      <c r="J551" s="21" t="s">
        <v>9</v>
      </c>
      <c r="K551" s="400">
        <f>227.717*9</f>
        <v>2049.453</v>
      </c>
      <c r="L551" s="24">
        <v>0</v>
      </c>
      <c r="M551" s="51">
        <f t="shared" si="0"/>
        <v>2049.453</v>
      </c>
      <c r="N551" s="24">
        <v>0</v>
      </c>
      <c r="O551" s="25">
        <f t="shared" si="1"/>
        <v>0</v>
      </c>
      <c r="P551" s="52"/>
      <c r="Q551" s="53">
        <f t="shared" si="2"/>
        <v>0</v>
      </c>
      <c r="R551" s="52"/>
      <c r="S551" s="53">
        <f t="shared" si="3"/>
        <v>0</v>
      </c>
    </row>
    <row r="552" spans="6:19" s="48" customFormat="1" ht="24" outlineLevel="2">
      <c r="F552" s="402">
        <v>33</v>
      </c>
      <c r="G552" s="21" t="s">
        <v>15</v>
      </c>
      <c r="H552" s="49" t="s">
        <v>243</v>
      </c>
      <c r="I552" s="50" t="s">
        <v>611</v>
      </c>
      <c r="J552" s="21" t="s">
        <v>9</v>
      </c>
      <c r="K552" s="400">
        <v>227.71700000000001</v>
      </c>
      <c r="L552" s="24">
        <v>0</v>
      </c>
      <c r="M552" s="51">
        <f t="shared" si="0"/>
        <v>227.71700000000001</v>
      </c>
      <c r="N552" s="114">
        <v>0</v>
      </c>
      <c r="O552" s="25">
        <f t="shared" si="1"/>
        <v>0</v>
      </c>
      <c r="P552" s="52"/>
      <c r="Q552" s="53">
        <f t="shared" si="2"/>
        <v>0</v>
      </c>
      <c r="R552" s="52"/>
      <c r="S552" s="53">
        <f t="shared" si="3"/>
        <v>0</v>
      </c>
    </row>
    <row r="553" spans="6:19" s="90" customFormat="1" ht="12.75" customHeight="1" outlineLevel="2">
      <c r="F553" s="91"/>
      <c r="G553" s="92"/>
      <c r="H553" s="92"/>
      <c r="I553" s="93"/>
      <c r="J553" s="92"/>
      <c r="K553" s="94"/>
      <c r="L553" s="95"/>
      <c r="M553" s="94"/>
      <c r="N553" s="95"/>
      <c r="O553" s="96"/>
      <c r="P553" s="97"/>
      <c r="Q553" s="95"/>
      <c r="R553" s="95"/>
      <c r="S553" s="95"/>
    </row>
    <row r="554" spans="6:19" s="40" customFormat="1" ht="16.5" customHeight="1" outlineLevel="1">
      <c r="F554" s="41"/>
      <c r="G554" s="6"/>
      <c r="H554" s="42"/>
      <c r="I554" s="42" t="s">
        <v>528</v>
      </c>
      <c r="J554" s="6"/>
      <c r="K554" s="43"/>
      <c r="L554" s="44"/>
      <c r="M554" s="43"/>
      <c r="N554" s="44"/>
      <c r="O554" s="45">
        <f>SUBTOTAL(9,O555:O556)</f>
        <v>0</v>
      </c>
      <c r="P554" s="46"/>
      <c r="Q554" s="47">
        <f>SUBTOTAL(9,Q555:Q556)</f>
        <v>0</v>
      </c>
      <c r="R554" s="44"/>
      <c r="S554" s="47">
        <f>SUBTOTAL(9,S555:S556)</f>
        <v>0</v>
      </c>
    </row>
    <row r="555" spans="6:19" s="48" customFormat="1" ht="12" outlineLevel="2">
      <c r="F555" s="402">
        <v>1</v>
      </c>
      <c r="G555" s="21" t="s">
        <v>15</v>
      </c>
      <c r="H555" s="49" t="s">
        <v>244</v>
      </c>
      <c r="I555" s="50" t="s">
        <v>582</v>
      </c>
      <c r="J555" s="21" t="s">
        <v>9</v>
      </c>
      <c r="K555" s="51">
        <v>141.1</v>
      </c>
      <c r="L555" s="24">
        <v>0</v>
      </c>
      <c r="M555" s="51">
        <f>K555*(1+L555/100)</f>
        <v>141.1</v>
      </c>
      <c r="N555" s="24">
        <v>0</v>
      </c>
      <c r="O555" s="25">
        <f>M555*N555</f>
        <v>0</v>
      </c>
      <c r="P555" s="52"/>
      <c r="Q555" s="53">
        <f>M555*P555</f>
        <v>0</v>
      </c>
      <c r="R555" s="52"/>
      <c r="S555" s="53">
        <f>M555*R555</f>
        <v>0</v>
      </c>
    </row>
    <row r="556" spans="6:19" s="90" customFormat="1" ht="12.75" customHeight="1" outlineLevel="2">
      <c r="F556" s="91"/>
      <c r="G556" s="92"/>
      <c r="H556" s="92"/>
      <c r="I556" s="93"/>
      <c r="J556" s="92"/>
      <c r="K556" s="94"/>
      <c r="L556" s="95"/>
      <c r="M556" s="94"/>
      <c r="N556" s="95"/>
      <c r="O556" s="96"/>
      <c r="P556" s="97"/>
      <c r="Q556" s="95"/>
      <c r="R556" s="95"/>
      <c r="S556" s="95"/>
    </row>
    <row r="557" spans="6:19" s="40" customFormat="1" ht="16.5" customHeight="1" outlineLevel="1">
      <c r="F557" s="41"/>
      <c r="G557" s="6"/>
      <c r="H557" s="42"/>
      <c r="I557" s="42" t="s">
        <v>553</v>
      </c>
      <c r="J557" s="6"/>
      <c r="K557" s="43"/>
      <c r="L557" s="44"/>
      <c r="M557" s="43"/>
      <c r="N557" s="44"/>
      <c r="O557" s="45">
        <f>SUBTOTAL(9,O558:O594)</f>
        <v>0</v>
      </c>
      <c r="P557" s="46"/>
      <c r="Q557" s="47">
        <f>SUBTOTAL(9,Q558:Q594)</f>
        <v>0.6881277779999998</v>
      </c>
      <c r="R557" s="44"/>
      <c r="S557" s="47">
        <f>SUBTOTAL(9,S558:S594)</f>
        <v>0</v>
      </c>
    </row>
    <row r="558" spans="6:19" s="48" customFormat="1" ht="24" outlineLevel="2" collapsed="1">
      <c r="F558" s="20">
        <v>1</v>
      </c>
      <c r="G558" s="21" t="s">
        <v>15</v>
      </c>
      <c r="H558" s="49" t="s">
        <v>184</v>
      </c>
      <c r="I558" s="50" t="s">
        <v>562</v>
      </c>
      <c r="J558" s="21" t="s">
        <v>18</v>
      </c>
      <c r="K558" s="51">
        <v>58.603999999999999</v>
      </c>
      <c r="L558" s="24">
        <v>0</v>
      </c>
      <c r="M558" s="51">
        <f>K558*(1+L558/100)</f>
        <v>58.603999999999999</v>
      </c>
      <c r="N558" s="24">
        <v>0</v>
      </c>
      <c r="O558" s="25">
        <f>M558*N558</f>
        <v>0</v>
      </c>
      <c r="P558" s="52"/>
      <c r="Q558" s="53">
        <f>M558*P558</f>
        <v>0</v>
      </c>
      <c r="R558" s="52"/>
      <c r="S558" s="53">
        <f>M558*R558</f>
        <v>0</v>
      </c>
    </row>
    <row r="559" spans="6:19" s="54" customFormat="1" ht="11.25" hidden="1" outlineLevel="3">
      <c r="F559" s="55"/>
      <c r="G559" s="56"/>
      <c r="H559" s="56"/>
      <c r="I559" s="57" t="s">
        <v>38</v>
      </c>
      <c r="J559" s="56"/>
      <c r="K559" s="58">
        <v>0</v>
      </c>
      <c r="L559" s="59"/>
      <c r="M559" s="60"/>
      <c r="N559" s="59"/>
      <c r="O559" s="61"/>
      <c r="P559" s="62"/>
      <c r="Q559" s="59"/>
      <c r="R559" s="59"/>
      <c r="S559" s="59"/>
    </row>
    <row r="560" spans="6:19" s="54" customFormat="1" ht="11.25" hidden="1" outlineLevel="3">
      <c r="F560" s="55"/>
      <c r="G560" s="56"/>
      <c r="H560" s="56"/>
      <c r="I560" s="57" t="s">
        <v>102</v>
      </c>
      <c r="J560" s="56"/>
      <c r="K560" s="58">
        <v>0</v>
      </c>
      <c r="L560" s="59"/>
      <c r="M560" s="60"/>
      <c r="N560" s="59"/>
      <c r="O560" s="61"/>
      <c r="P560" s="62"/>
      <c r="Q560" s="59"/>
      <c r="R560" s="59"/>
      <c r="S560" s="59"/>
    </row>
    <row r="561" spans="6:19" s="54" customFormat="1" ht="11.25" hidden="1" outlineLevel="3">
      <c r="F561" s="55"/>
      <c r="G561" s="56"/>
      <c r="H561" s="56"/>
      <c r="I561" s="57" t="s">
        <v>274</v>
      </c>
      <c r="J561" s="56"/>
      <c r="K561" s="58">
        <v>58.603999999999999</v>
      </c>
      <c r="L561" s="59"/>
      <c r="M561" s="60"/>
      <c r="N561" s="59"/>
      <c r="O561" s="61"/>
      <c r="P561" s="62"/>
      <c r="Q561" s="59"/>
      <c r="R561" s="59"/>
      <c r="S561" s="59"/>
    </row>
    <row r="562" spans="6:19" s="54" customFormat="1" ht="11.25" hidden="1" outlineLevel="3">
      <c r="F562" s="55"/>
      <c r="G562" s="56"/>
      <c r="H562" s="56"/>
      <c r="I562" s="57"/>
      <c r="J562" s="56"/>
      <c r="K562" s="58">
        <v>0</v>
      </c>
      <c r="L562" s="59"/>
      <c r="M562" s="60"/>
      <c r="N562" s="59"/>
      <c r="O562" s="61"/>
      <c r="P562" s="62"/>
      <c r="Q562" s="59"/>
      <c r="R562" s="59"/>
      <c r="S562" s="59"/>
    </row>
    <row r="563" spans="6:19" s="48" customFormat="1" ht="12" outlineLevel="2" collapsed="1">
      <c r="F563" s="20">
        <v>2</v>
      </c>
      <c r="G563" s="21" t="s">
        <v>7</v>
      </c>
      <c r="H563" s="49" t="s">
        <v>107</v>
      </c>
      <c r="I563" s="50" t="s">
        <v>671</v>
      </c>
      <c r="J563" s="21" t="s">
        <v>9</v>
      </c>
      <c r="K563" s="51">
        <v>1.5778E-2</v>
      </c>
      <c r="L563" s="24">
        <v>0</v>
      </c>
      <c r="M563" s="51">
        <f>K563*(1+L563/100)</f>
        <v>1.5778E-2</v>
      </c>
      <c r="N563" s="24">
        <v>0</v>
      </c>
      <c r="O563" s="25">
        <f>M563*N563</f>
        <v>0</v>
      </c>
      <c r="P563" s="52">
        <v>1</v>
      </c>
      <c r="Q563" s="53">
        <f>M563*P563</f>
        <v>1.5778E-2</v>
      </c>
      <c r="R563" s="52"/>
      <c r="S563" s="53">
        <f>M563*R563</f>
        <v>0</v>
      </c>
    </row>
    <row r="564" spans="6:19" s="54" customFormat="1" ht="11.25" hidden="1" outlineLevel="3">
      <c r="F564" s="55"/>
      <c r="G564" s="56"/>
      <c r="H564" s="56"/>
      <c r="I564" s="57" t="s">
        <v>38</v>
      </c>
      <c r="J564" s="56"/>
      <c r="K564" s="58">
        <v>0</v>
      </c>
      <c r="L564" s="59"/>
      <c r="M564" s="60"/>
      <c r="N564" s="59"/>
      <c r="O564" s="61"/>
      <c r="P564" s="62"/>
      <c r="Q564" s="59"/>
      <c r="R564" s="59"/>
      <c r="S564" s="59"/>
    </row>
    <row r="565" spans="6:19" s="54" customFormat="1" ht="11.25" hidden="1" outlineLevel="3">
      <c r="F565" s="55"/>
      <c r="G565" s="56"/>
      <c r="H565" s="56"/>
      <c r="I565" s="57" t="s">
        <v>102</v>
      </c>
      <c r="J565" s="56"/>
      <c r="K565" s="58">
        <v>0</v>
      </c>
      <c r="L565" s="59"/>
      <c r="M565" s="60"/>
      <c r="N565" s="59"/>
      <c r="O565" s="61"/>
      <c r="P565" s="62"/>
      <c r="Q565" s="59"/>
      <c r="R565" s="59"/>
      <c r="S565" s="59"/>
    </row>
    <row r="566" spans="6:19" s="54" customFormat="1" ht="11.25" hidden="1" outlineLevel="3">
      <c r="F566" s="55"/>
      <c r="G566" s="56"/>
      <c r="H566" s="56"/>
      <c r="I566" s="57" t="s">
        <v>331</v>
      </c>
      <c r="J566" s="56"/>
      <c r="K566" s="58">
        <v>1.5778E-2</v>
      </c>
      <c r="L566" s="59"/>
      <c r="M566" s="60"/>
      <c r="N566" s="59"/>
      <c r="O566" s="61"/>
      <c r="P566" s="62"/>
      <c r="Q566" s="59"/>
      <c r="R566" s="59"/>
      <c r="S566" s="59"/>
    </row>
    <row r="567" spans="6:19" s="54" customFormat="1" ht="11.25" hidden="1" outlineLevel="3">
      <c r="F567" s="55"/>
      <c r="G567" s="56"/>
      <c r="H567" s="56"/>
      <c r="I567" s="57"/>
      <c r="J567" s="56"/>
      <c r="K567" s="58">
        <v>0</v>
      </c>
      <c r="L567" s="59"/>
      <c r="M567" s="60"/>
      <c r="N567" s="59"/>
      <c r="O567" s="61"/>
      <c r="P567" s="62"/>
      <c r="Q567" s="59"/>
      <c r="R567" s="59"/>
      <c r="S567" s="59"/>
    </row>
    <row r="568" spans="6:19" s="48" customFormat="1" ht="12" outlineLevel="2" collapsed="1">
      <c r="F568" s="20">
        <v>3</v>
      </c>
      <c r="G568" s="21" t="s">
        <v>15</v>
      </c>
      <c r="H568" s="49" t="s">
        <v>185</v>
      </c>
      <c r="I568" s="50" t="s">
        <v>609</v>
      </c>
      <c r="J568" s="21" t="s">
        <v>18</v>
      </c>
      <c r="K568" s="51">
        <v>90.16</v>
      </c>
      <c r="L568" s="24">
        <v>0</v>
      </c>
      <c r="M568" s="51">
        <f>K568*(1+L568/100)</f>
        <v>90.16</v>
      </c>
      <c r="N568" s="24">
        <v>0</v>
      </c>
      <c r="O568" s="25">
        <f>M568*N568</f>
        <v>0</v>
      </c>
      <c r="P568" s="52">
        <v>4.0000000000000002E-4</v>
      </c>
      <c r="Q568" s="53">
        <f>M568*P568</f>
        <v>3.6063999999999999E-2</v>
      </c>
      <c r="R568" s="52"/>
      <c r="S568" s="53">
        <f>M568*R568</f>
        <v>0</v>
      </c>
    </row>
    <row r="569" spans="6:19" s="54" customFormat="1" ht="11.25" hidden="1" outlineLevel="3">
      <c r="F569" s="55"/>
      <c r="G569" s="56"/>
      <c r="H569" s="56"/>
      <c r="I569" s="57" t="s">
        <v>38</v>
      </c>
      <c r="J569" s="56"/>
      <c r="K569" s="58">
        <v>0</v>
      </c>
      <c r="L569" s="59"/>
      <c r="M569" s="60"/>
      <c r="N569" s="59"/>
      <c r="O569" s="61"/>
      <c r="P569" s="62"/>
      <c r="Q569" s="59"/>
      <c r="R569" s="59"/>
      <c r="S569" s="59"/>
    </row>
    <row r="570" spans="6:19" s="54" customFormat="1" ht="11.25" hidden="1" outlineLevel="3">
      <c r="F570" s="55"/>
      <c r="G570" s="56"/>
      <c r="H570" s="56"/>
      <c r="I570" s="57" t="s">
        <v>102</v>
      </c>
      <c r="J570" s="56"/>
      <c r="K570" s="58">
        <v>0</v>
      </c>
      <c r="L570" s="59"/>
      <c r="M570" s="60"/>
      <c r="N570" s="59"/>
      <c r="O570" s="61"/>
      <c r="P570" s="62"/>
      <c r="Q570" s="59"/>
      <c r="R570" s="59"/>
      <c r="S570" s="59"/>
    </row>
    <row r="571" spans="6:19" s="54" customFormat="1" ht="11.25" hidden="1" outlineLevel="3">
      <c r="F571" s="55"/>
      <c r="G571" s="56"/>
      <c r="H571" s="56"/>
      <c r="I571" s="57" t="s">
        <v>95</v>
      </c>
      <c r="J571" s="56"/>
      <c r="K571" s="58">
        <v>90.16</v>
      </c>
      <c r="L571" s="59"/>
      <c r="M571" s="60"/>
      <c r="N571" s="59"/>
      <c r="O571" s="61"/>
      <c r="P571" s="62"/>
      <c r="Q571" s="59"/>
      <c r="R571" s="59"/>
      <c r="S571" s="59"/>
    </row>
    <row r="572" spans="6:19" s="54" customFormat="1" ht="11.25" hidden="1" outlineLevel="3">
      <c r="F572" s="55"/>
      <c r="G572" s="56"/>
      <c r="H572" s="56"/>
      <c r="I572" s="57"/>
      <c r="J572" s="56"/>
      <c r="K572" s="58">
        <v>0</v>
      </c>
      <c r="L572" s="59"/>
      <c r="M572" s="60"/>
      <c r="N572" s="59"/>
      <c r="O572" s="61"/>
      <c r="P572" s="62"/>
      <c r="Q572" s="59"/>
      <c r="R572" s="59"/>
      <c r="S572" s="59"/>
    </row>
    <row r="573" spans="6:19" s="48" customFormat="1" ht="12" outlineLevel="2" collapsed="1">
      <c r="F573" s="20">
        <v>4</v>
      </c>
      <c r="G573" s="21" t="s">
        <v>7</v>
      </c>
      <c r="H573" s="49" t="s">
        <v>114</v>
      </c>
      <c r="I573" s="50" t="s">
        <v>672</v>
      </c>
      <c r="J573" s="21" t="s">
        <v>18</v>
      </c>
      <c r="K573" s="51">
        <v>90.16</v>
      </c>
      <c r="L573" s="24">
        <v>15</v>
      </c>
      <c r="M573" s="51">
        <f>K573*(1+L573/100)</f>
        <v>103.68399999999998</v>
      </c>
      <c r="N573" s="24">
        <v>0</v>
      </c>
      <c r="O573" s="25">
        <f>M573*N573</f>
        <v>0</v>
      </c>
      <c r="P573" s="52">
        <v>4.4999999999999997E-3</v>
      </c>
      <c r="Q573" s="53">
        <f>M573*P573</f>
        <v>0.46657799999999988</v>
      </c>
      <c r="R573" s="52"/>
      <c r="S573" s="53">
        <f>M573*R573</f>
        <v>0</v>
      </c>
    </row>
    <row r="574" spans="6:19" s="54" customFormat="1" ht="11.25" hidden="1" outlineLevel="3">
      <c r="F574" s="55"/>
      <c r="G574" s="56"/>
      <c r="H574" s="56"/>
      <c r="I574" s="57" t="s">
        <v>38</v>
      </c>
      <c r="J574" s="56"/>
      <c r="K574" s="58">
        <v>0</v>
      </c>
      <c r="L574" s="59"/>
      <c r="M574" s="60"/>
      <c r="N574" s="59"/>
      <c r="O574" s="61"/>
      <c r="P574" s="62"/>
      <c r="Q574" s="59"/>
      <c r="R574" s="59"/>
      <c r="S574" s="59"/>
    </row>
    <row r="575" spans="6:19" s="54" customFormat="1" ht="11.25" hidden="1" outlineLevel="3">
      <c r="F575" s="55"/>
      <c r="G575" s="56"/>
      <c r="H575" s="56"/>
      <c r="I575" s="57" t="s">
        <v>102</v>
      </c>
      <c r="J575" s="56"/>
      <c r="K575" s="58">
        <v>0</v>
      </c>
      <c r="L575" s="59"/>
      <c r="M575" s="60"/>
      <c r="N575" s="59"/>
      <c r="O575" s="61"/>
      <c r="P575" s="62"/>
      <c r="Q575" s="59"/>
      <c r="R575" s="59"/>
      <c r="S575" s="59"/>
    </row>
    <row r="576" spans="6:19" s="54" customFormat="1" ht="11.25" hidden="1" outlineLevel="3">
      <c r="F576" s="55"/>
      <c r="G576" s="56"/>
      <c r="H576" s="56"/>
      <c r="I576" s="57" t="s">
        <v>95</v>
      </c>
      <c r="J576" s="56"/>
      <c r="K576" s="58">
        <v>90.16</v>
      </c>
      <c r="L576" s="59"/>
      <c r="M576" s="60"/>
      <c r="N576" s="59"/>
      <c r="O576" s="61"/>
      <c r="P576" s="62"/>
      <c r="Q576" s="59"/>
      <c r="R576" s="59"/>
      <c r="S576" s="59"/>
    </row>
    <row r="577" spans="6:19" s="54" customFormat="1" ht="11.25" hidden="1" outlineLevel="3">
      <c r="F577" s="55"/>
      <c r="G577" s="56"/>
      <c r="H577" s="56"/>
      <c r="I577" s="57"/>
      <c r="J577" s="56"/>
      <c r="K577" s="58">
        <v>0</v>
      </c>
      <c r="L577" s="59"/>
      <c r="M577" s="60"/>
      <c r="N577" s="59"/>
      <c r="O577" s="61"/>
      <c r="P577" s="62"/>
      <c r="Q577" s="59"/>
      <c r="R577" s="59"/>
      <c r="S577" s="59"/>
    </row>
    <row r="578" spans="6:19" s="48" customFormat="1" ht="24" outlineLevel="2" collapsed="1">
      <c r="F578" s="20">
        <v>5</v>
      </c>
      <c r="G578" s="21" t="s">
        <v>15</v>
      </c>
      <c r="H578" s="49" t="s">
        <v>186</v>
      </c>
      <c r="I578" s="50" t="s">
        <v>673</v>
      </c>
      <c r="J578" s="21" t="s">
        <v>18</v>
      </c>
      <c r="K578" s="51">
        <v>29.209999999999997</v>
      </c>
      <c r="L578" s="24">
        <v>0</v>
      </c>
      <c r="M578" s="51">
        <f>K578*(1+L578/100)</f>
        <v>29.209999999999997</v>
      </c>
      <c r="N578" s="24">
        <v>0</v>
      </c>
      <c r="O578" s="25">
        <f>M578*N578</f>
        <v>0</v>
      </c>
      <c r="P578" s="52">
        <v>4.5799999999999999E-3</v>
      </c>
      <c r="Q578" s="53">
        <f>M578*P578</f>
        <v>0.13378179999999998</v>
      </c>
      <c r="R578" s="52"/>
      <c r="S578" s="53">
        <f>M578*R578</f>
        <v>0</v>
      </c>
    </row>
    <row r="579" spans="6:19" s="54" customFormat="1" ht="11.25" hidden="1" outlineLevel="3">
      <c r="F579" s="55"/>
      <c r="G579" s="56"/>
      <c r="H579" s="56"/>
      <c r="I579" s="57" t="s">
        <v>37</v>
      </c>
      <c r="J579" s="56"/>
      <c r="K579" s="58">
        <v>0</v>
      </c>
      <c r="L579" s="59"/>
      <c r="M579" s="60"/>
      <c r="N579" s="59"/>
      <c r="O579" s="61"/>
      <c r="P579" s="62"/>
      <c r="Q579" s="59"/>
      <c r="R579" s="59"/>
      <c r="S579" s="59"/>
    </row>
    <row r="580" spans="6:19" s="54" customFormat="1" ht="11.25" hidden="1" outlineLevel="3">
      <c r="F580" s="55"/>
      <c r="G580" s="56"/>
      <c r="H580" s="56"/>
      <c r="I580" s="57" t="s">
        <v>508</v>
      </c>
      <c r="J580" s="56"/>
      <c r="K580" s="58">
        <v>29.209999999999997</v>
      </c>
      <c r="L580" s="59"/>
      <c r="M580" s="60"/>
      <c r="N580" s="59"/>
      <c r="O580" s="61"/>
      <c r="P580" s="62"/>
      <c r="Q580" s="59"/>
      <c r="R580" s="59"/>
      <c r="S580" s="59"/>
    </row>
    <row r="581" spans="6:19" s="48" customFormat="1" ht="24" outlineLevel="2" collapsed="1">
      <c r="F581" s="20">
        <v>6</v>
      </c>
      <c r="G581" s="21" t="s">
        <v>15</v>
      </c>
      <c r="H581" s="49" t="s">
        <v>187</v>
      </c>
      <c r="I581" s="50" t="s">
        <v>674</v>
      </c>
      <c r="J581" s="21" t="s">
        <v>18</v>
      </c>
      <c r="K581" s="51">
        <v>7.8440999999999992</v>
      </c>
      <c r="L581" s="24">
        <v>0</v>
      </c>
      <c r="M581" s="51">
        <f>K581*(1+L581/100)</f>
        <v>7.8440999999999992</v>
      </c>
      <c r="N581" s="24">
        <v>0</v>
      </c>
      <c r="O581" s="25">
        <f>M581*N581</f>
        <v>0</v>
      </c>
      <c r="P581" s="52">
        <v>4.5799999999999999E-3</v>
      </c>
      <c r="Q581" s="53">
        <f>M581*P581</f>
        <v>3.5925977999999997E-2</v>
      </c>
      <c r="R581" s="52"/>
      <c r="S581" s="53">
        <f>M581*R581</f>
        <v>0</v>
      </c>
    </row>
    <row r="582" spans="6:19" s="54" customFormat="1" ht="11.25" hidden="1" outlineLevel="3">
      <c r="F582" s="55"/>
      <c r="G582" s="56"/>
      <c r="H582" s="56"/>
      <c r="I582" s="57" t="s">
        <v>80</v>
      </c>
      <c r="J582" s="56"/>
      <c r="K582" s="58">
        <v>0</v>
      </c>
      <c r="L582" s="59"/>
      <c r="M582" s="60"/>
      <c r="N582" s="59"/>
      <c r="O582" s="61"/>
      <c r="P582" s="62"/>
      <c r="Q582" s="59"/>
      <c r="R582" s="59"/>
      <c r="S582" s="59"/>
    </row>
    <row r="583" spans="6:19" s="54" customFormat="1" ht="11.25" hidden="1" outlineLevel="3">
      <c r="F583" s="55"/>
      <c r="G583" s="56"/>
      <c r="H583" s="56"/>
      <c r="I583" s="57" t="s">
        <v>420</v>
      </c>
      <c r="J583" s="56"/>
      <c r="K583" s="58">
        <v>1.2899999999999998</v>
      </c>
      <c r="L583" s="59"/>
      <c r="M583" s="60"/>
      <c r="N583" s="59"/>
      <c r="O583" s="61"/>
      <c r="P583" s="62"/>
      <c r="Q583" s="59"/>
      <c r="R583" s="59"/>
      <c r="S583" s="59"/>
    </row>
    <row r="584" spans="6:19" s="54" customFormat="1" ht="11.25" hidden="1" outlineLevel="3">
      <c r="F584" s="55"/>
      <c r="G584" s="56"/>
      <c r="H584" s="56"/>
      <c r="I584" s="57" t="s">
        <v>310</v>
      </c>
      <c r="J584" s="56"/>
      <c r="K584" s="58">
        <v>0</v>
      </c>
      <c r="L584" s="59"/>
      <c r="M584" s="60"/>
      <c r="N584" s="59"/>
      <c r="O584" s="61"/>
      <c r="P584" s="62"/>
      <c r="Q584" s="59"/>
      <c r="R584" s="59"/>
      <c r="S584" s="59"/>
    </row>
    <row r="585" spans="6:19" s="54" customFormat="1" ht="11.25" hidden="1" outlineLevel="3">
      <c r="F585" s="55"/>
      <c r="G585" s="56"/>
      <c r="H585" s="56"/>
      <c r="I585" s="57" t="s">
        <v>437</v>
      </c>
      <c r="J585" s="56"/>
      <c r="K585" s="58">
        <v>1.7504999999999999</v>
      </c>
      <c r="L585" s="59"/>
      <c r="M585" s="60"/>
      <c r="N585" s="59"/>
      <c r="O585" s="61"/>
      <c r="P585" s="62"/>
      <c r="Q585" s="59"/>
      <c r="R585" s="59"/>
      <c r="S585" s="59"/>
    </row>
    <row r="586" spans="6:19" s="54" customFormat="1" ht="11.25" hidden="1" outlineLevel="3">
      <c r="F586" s="55"/>
      <c r="G586" s="56"/>
      <c r="H586" s="56"/>
      <c r="I586" s="57" t="s">
        <v>81</v>
      </c>
      <c r="J586" s="56"/>
      <c r="K586" s="58">
        <v>0</v>
      </c>
      <c r="L586" s="59"/>
      <c r="M586" s="60"/>
      <c r="N586" s="59"/>
      <c r="O586" s="61"/>
      <c r="P586" s="62"/>
      <c r="Q586" s="59"/>
      <c r="R586" s="59"/>
      <c r="S586" s="59"/>
    </row>
    <row r="587" spans="6:19" s="54" customFormat="1" ht="11.25" hidden="1" outlineLevel="3">
      <c r="F587" s="55"/>
      <c r="G587" s="56"/>
      <c r="H587" s="56"/>
      <c r="I587" s="57" t="s">
        <v>435</v>
      </c>
      <c r="J587" s="56"/>
      <c r="K587" s="58">
        <v>1.2432000000000001</v>
      </c>
      <c r="L587" s="59"/>
      <c r="M587" s="60"/>
      <c r="N587" s="59"/>
      <c r="O587" s="61"/>
      <c r="P587" s="62"/>
      <c r="Q587" s="59"/>
      <c r="R587" s="59"/>
      <c r="S587" s="59"/>
    </row>
    <row r="588" spans="6:19" s="54" customFormat="1" ht="11.25" hidden="1" outlineLevel="3">
      <c r="F588" s="55"/>
      <c r="G588" s="56"/>
      <c r="H588" s="56"/>
      <c r="I588" s="57" t="s">
        <v>82</v>
      </c>
      <c r="J588" s="56"/>
      <c r="K588" s="58">
        <v>0</v>
      </c>
      <c r="L588" s="59"/>
      <c r="M588" s="60"/>
      <c r="N588" s="59"/>
      <c r="O588" s="61"/>
      <c r="P588" s="62"/>
      <c r="Q588" s="59"/>
      <c r="R588" s="59"/>
      <c r="S588" s="59"/>
    </row>
    <row r="589" spans="6:19" s="54" customFormat="1" ht="11.25" hidden="1" outlineLevel="3">
      <c r="F589" s="55"/>
      <c r="G589" s="56"/>
      <c r="H589" s="56"/>
      <c r="I589" s="57" t="s">
        <v>481</v>
      </c>
      <c r="J589" s="56"/>
      <c r="K589" s="58">
        <v>1.5674999999999999</v>
      </c>
      <c r="L589" s="59"/>
      <c r="M589" s="60"/>
      <c r="N589" s="59"/>
      <c r="O589" s="61"/>
      <c r="P589" s="62"/>
      <c r="Q589" s="59"/>
      <c r="R589" s="59"/>
      <c r="S589" s="59"/>
    </row>
    <row r="590" spans="6:19" s="54" customFormat="1" ht="11.25" hidden="1" outlineLevel="3">
      <c r="F590" s="55"/>
      <c r="G590" s="56"/>
      <c r="H590" s="56"/>
      <c r="I590" s="57" t="s">
        <v>83</v>
      </c>
      <c r="J590" s="56"/>
      <c r="K590" s="58">
        <v>0</v>
      </c>
      <c r="L590" s="59"/>
      <c r="M590" s="60"/>
      <c r="N590" s="59"/>
      <c r="O590" s="61"/>
      <c r="P590" s="62"/>
      <c r="Q590" s="59"/>
      <c r="R590" s="59"/>
      <c r="S590" s="59"/>
    </row>
    <row r="591" spans="6:19" s="54" customFormat="1" ht="11.25" hidden="1" outlineLevel="3">
      <c r="F591" s="55"/>
      <c r="G591" s="56"/>
      <c r="H591" s="56"/>
      <c r="I591" s="57" t="s">
        <v>440</v>
      </c>
      <c r="J591" s="56"/>
      <c r="K591" s="58">
        <v>1.9928999999999999</v>
      </c>
      <c r="L591" s="59"/>
      <c r="M591" s="60"/>
      <c r="N591" s="59"/>
      <c r="O591" s="61"/>
      <c r="P591" s="62"/>
      <c r="Q591" s="59"/>
      <c r="R591" s="59"/>
      <c r="S591" s="59"/>
    </row>
    <row r="592" spans="6:19" s="54" customFormat="1" ht="11.25" hidden="1" outlineLevel="3">
      <c r="F592" s="55"/>
      <c r="G592" s="56"/>
      <c r="H592" s="56"/>
      <c r="I592" s="57"/>
      <c r="J592" s="56"/>
      <c r="K592" s="58">
        <v>0</v>
      </c>
      <c r="L592" s="59"/>
      <c r="M592" s="60"/>
      <c r="N592" s="59"/>
      <c r="O592" s="61"/>
      <c r="P592" s="62"/>
      <c r="Q592" s="59"/>
      <c r="R592" s="59"/>
      <c r="S592" s="59"/>
    </row>
    <row r="593" spans="6:19" s="48" customFormat="1" ht="24" outlineLevel="2">
      <c r="F593" s="20">
        <v>7</v>
      </c>
      <c r="G593" s="21" t="s">
        <v>15</v>
      </c>
      <c r="H593" s="49" t="s">
        <v>245</v>
      </c>
      <c r="I593" s="50" t="s">
        <v>645</v>
      </c>
      <c r="J593" s="21" t="s">
        <v>0</v>
      </c>
      <c r="K593" s="51">
        <v>3.42</v>
      </c>
      <c r="L593" s="24">
        <v>0</v>
      </c>
      <c r="M593" s="51">
        <f>K593*(1+L593/100)</f>
        <v>3.42</v>
      </c>
      <c r="N593" s="24">
        <v>0</v>
      </c>
      <c r="O593" s="25">
        <f>M593*N593</f>
        <v>0</v>
      </c>
      <c r="P593" s="52"/>
      <c r="Q593" s="53">
        <f>M593*P593</f>
        <v>0</v>
      </c>
      <c r="R593" s="52"/>
      <c r="S593" s="53">
        <f>M593*R593</f>
        <v>0</v>
      </c>
    </row>
    <row r="594" spans="6:19" s="90" customFormat="1" ht="12.75" customHeight="1" outlineLevel="2">
      <c r="F594" s="91"/>
      <c r="G594" s="92"/>
      <c r="H594" s="92"/>
      <c r="I594" s="93"/>
      <c r="J594" s="92"/>
      <c r="K594" s="94"/>
      <c r="L594" s="95"/>
      <c r="M594" s="94"/>
      <c r="N594" s="95"/>
      <c r="O594" s="96"/>
      <c r="P594" s="97"/>
      <c r="Q594" s="95"/>
      <c r="R594" s="95"/>
      <c r="S594" s="95"/>
    </row>
    <row r="595" spans="6:19" s="40" customFormat="1" ht="16.5" customHeight="1" outlineLevel="1">
      <c r="F595" s="41"/>
      <c r="G595" s="6"/>
      <c r="H595" s="42"/>
      <c r="I595" s="42" t="s">
        <v>455</v>
      </c>
      <c r="J595" s="6"/>
      <c r="K595" s="43"/>
      <c r="L595" s="44"/>
      <c r="M595" s="43"/>
      <c r="N595" s="44"/>
      <c r="O595" s="45">
        <f>SUBTOTAL(9,O596:O618)</f>
        <v>0</v>
      </c>
      <c r="P595" s="46"/>
      <c r="Q595" s="47">
        <f>SUBTOTAL(9,Q596:Q618)</f>
        <v>0.6323877</v>
      </c>
      <c r="R595" s="44"/>
      <c r="S595" s="47">
        <f>SUBTOTAL(9,S596:S618)</f>
        <v>0</v>
      </c>
    </row>
    <row r="596" spans="6:19" s="48" customFormat="1" ht="24" outlineLevel="2" collapsed="1">
      <c r="F596" s="20">
        <v>1</v>
      </c>
      <c r="G596" s="21" t="s">
        <v>15</v>
      </c>
      <c r="H596" s="49" t="s">
        <v>188</v>
      </c>
      <c r="I596" s="50" t="s">
        <v>644</v>
      </c>
      <c r="J596" s="21" t="s">
        <v>18</v>
      </c>
      <c r="K596" s="51">
        <v>129.4708</v>
      </c>
      <c r="L596" s="24">
        <v>0</v>
      </c>
      <c r="M596" s="51">
        <f>K596*(1+L596/100)</f>
        <v>129.4708</v>
      </c>
      <c r="N596" s="24">
        <v>0</v>
      </c>
      <c r="O596" s="25">
        <f>M596*N596</f>
        <v>0</v>
      </c>
      <c r="P596" s="52"/>
      <c r="Q596" s="53">
        <f>M596*P596</f>
        <v>0</v>
      </c>
      <c r="R596" s="52"/>
      <c r="S596" s="53">
        <f>M596*R596</f>
        <v>0</v>
      </c>
    </row>
    <row r="597" spans="6:19" s="54" customFormat="1" ht="11.25" hidden="1" outlineLevel="3">
      <c r="F597" s="55"/>
      <c r="G597" s="56"/>
      <c r="H597" s="56"/>
      <c r="I597" s="57" t="s">
        <v>38</v>
      </c>
      <c r="J597" s="56"/>
      <c r="K597" s="58">
        <v>0</v>
      </c>
      <c r="L597" s="59"/>
      <c r="M597" s="60"/>
      <c r="N597" s="59"/>
      <c r="O597" s="61"/>
      <c r="P597" s="62"/>
      <c r="Q597" s="59"/>
      <c r="R597" s="59"/>
      <c r="S597" s="59"/>
    </row>
    <row r="598" spans="6:19" s="54" customFormat="1" ht="11.25" hidden="1" outlineLevel="3">
      <c r="F598" s="55"/>
      <c r="G598" s="56"/>
      <c r="H598" s="56"/>
      <c r="I598" s="57" t="s">
        <v>102</v>
      </c>
      <c r="J598" s="56"/>
      <c r="K598" s="58">
        <v>0</v>
      </c>
      <c r="L598" s="59"/>
      <c r="M598" s="60"/>
      <c r="N598" s="59"/>
      <c r="O598" s="61"/>
      <c r="P598" s="62"/>
      <c r="Q598" s="59"/>
      <c r="R598" s="59"/>
      <c r="S598" s="59"/>
    </row>
    <row r="599" spans="6:19" s="54" customFormat="1" ht="11.25" hidden="1" outlineLevel="3">
      <c r="F599" s="55"/>
      <c r="G599" s="56"/>
      <c r="H599" s="56"/>
      <c r="I599" s="57" t="s">
        <v>59</v>
      </c>
      <c r="J599" s="56"/>
      <c r="K599" s="58">
        <v>45.08</v>
      </c>
      <c r="L599" s="59"/>
      <c r="M599" s="60"/>
      <c r="N599" s="59"/>
      <c r="O599" s="61"/>
      <c r="P599" s="62"/>
      <c r="Q599" s="59"/>
      <c r="R599" s="59"/>
      <c r="S599" s="59"/>
    </row>
    <row r="600" spans="6:19" s="54" customFormat="1" ht="11.25" hidden="1" outlineLevel="3">
      <c r="F600" s="55"/>
      <c r="G600" s="56"/>
      <c r="H600" s="56"/>
      <c r="I600" s="57" t="s">
        <v>37</v>
      </c>
      <c r="J600" s="56"/>
      <c r="K600" s="58">
        <v>0</v>
      </c>
      <c r="L600" s="59"/>
      <c r="M600" s="60"/>
      <c r="N600" s="59"/>
      <c r="O600" s="61"/>
      <c r="P600" s="62"/>
      <c r="Q600" s="59"/>
      <c r="R600" s="59"/>
      <c r="S600" s="59"/>
    </row>
    <row r="601" spans="6:19" s="54" customFormat="1" ht="11.25" hidden="1" outlineLevel="3">
      <c r="F601" s="55"/>
      <c r="G601" s="56"/>
      <c r="H601" s="56"/>
      <c r="I601" s="57" t="s">
        <v>59</v>
      </c>
      <c r="J601" s="56"/>
      <c r="K601" s="58">
        <v>45.08</v>
      </c>
      <c r="L601" s="59"/>
      <c r="M601" s="60"/>
      <c r="N601" s="59"/>
      <c r="O601" s="61"/>
      <c r="P601" s="62"/>
      <c r="Q601" s="59"/>
      <c r="R601" s="59"/>
      <c r="S601" s="59"/>
    </row>
    <row r="602" spans="6:19" s="54" customFormat="1" ht="11.25" hidden="1" outlineLevel="3">
      <c r="F602" s="55"/>
      <c r="G602" s="56"/>
      <c r="H602" s="56"/>
      <c r="I602" s="57" t="s">
        <v>104</v>
      </c>
      <c r="J602" s="56"/>
      <c r="K602" s="58">
        <v>0</v>
      </c>
      <c r="L602" s="59"/>
      <c r="M602" s="60"/>
      <c r="N602" s="59"/>
      <c r="O602" s="61"/>
      <c r="P602" s="62"/>
      <c r="Q602" s="59"/>
      <c r="R602" s="59"/>
      <c r="S602" s="59"/>
    </row>
    <row r="603" spans="6:19" s="54" customFormat="1" ht="11.25" hidden="1" outlineLevel="3">
      <c r="F603" s="55"/>
      <c r="G603" s="56"/>
      <c r="H603" s="56"/>
      <c r="I603" s="57" t="s">
        <v>160</v>
      </c>
      <c r="J603" s="56"/>
      <c r="K603" s="58">
        <v>10.1008</v>
      </c>
      <c r="L603" s="59"/>
      <c r="M603" s="60"/>
      <c r="N603" s="59"/>
      <c r="O603" s="61"/>
      <c r="P603" s="62"/>
      <c r="Q603" s="59"/>
      <c r="R603" s="59"/>
      <c r="S603" s="59"/>
    </row>
    <row r="604" spans="6:19" s="54" customFormat="1" ht="11.25" hidden="1" outlineLevel="3">
      <c r="F604" s="55"/>
      <c r="G604" s="56"/>
      <c r="H604" s="56"/>
      <c r="I604" s="57" t="s">
        <v>336</v>
      </c>
      <c r="J604" s="56"/>
      <c r="K604" s="58">
        <v>0</v>
      </c>
      <c r="L604" s="59"/>
      <c r="M604" s="60"/>
      <c r="N604" s="59"/>
      <c r="O604" s="61"/>
      <c r="P604" s="62"/>
      <c r="Q604" s="59"/>
      <c r="R604" s="59"/>
      <c r="S604" s="59"/>
    </row>
    <row r="605" spans="6:19" s="54" customFormat="1" ht="11.25" hidden="1" outlineLevel="3">
      <c r="F605" s="55"/>
      <c r="G605" s="56"/>
      <c r="H605" s="56"/>
      <c r="I605" s="57" t="s">
        <v>515</v>
      </c>
      <c r="J605" s="56"/>
      <c r="K605" s="58">
        <v>29.209999999999997</v>
      </c>
      <c r="L605" s="59"/>
      <c r="M605" s="60"/>
      <c r="N605" s="59"/>
      <c r="O605" s="61"/>
      <c r="P605" s="62"/>
      <c r="Q605" s="59"/>
      <c r="R605" s="59"/>
      <c r="S605" s="59"/>
    </row>
    <row r="606" spans="6:19" s="54" customFormat="1" ht="11.25" hidden="1" outlineLevel="3">
      <c r="F606" s="55"/>
      <c r="G606" s="56"/>
      <c r="H606" s="56"/>
      <c r="I606" s="57"/>
      <c r="J606" s="56"/>
      <c r="K606" s="58">
        <v>0</v>
      </c>
      <c r="L606" s="59"/>
      <c r="M606" s="60"/>
      <c r="N606" s="59"/>
      <c r="O606" s="61"/>
      <c r="P606" s="62"/>
      <c r="Q606" s="59"/>
      <c r="R606" s="59"/>
      <c r="S606" s="59"/>
    </row>
    <row r="607" spans="6:19" s="48" customFormat="1" ht="12" outlineLevel="2" collapsed="1">
      <c r="F607" s="20">
        <v>2</v>
      </c>
      <c r="G607" s="21" t="s">
        <v>7</v>
      </c>
      <c r="H607" s="49" t="s">
        <v>109</v>
      </c>
      <c r="I607" s="50" t="s">
        <v>675</v>
      </c>
      <c r="J607" s="21" t="s">
        <v>18</v>
      </c>
      <c r="K607" s="51">
        <v>45.08</v>
      </c>
      <c r="L607" s="24">
        <v>5</v>
      </c>
      <c r="M607" s="51">
        <f>K607*(1+L607/100)</f>
        <v>47.334000000000003</v>
      </c>
      <c r="N607" s="24">
        <v>0</v>
      </c>
      <c r="O607" s="25">
        <f>M607*N607</f>
        <v>0</v>
      </c>
      <c r="P607" s="52">
        <v>4.0000000000000001E-3</v>
      </c>
      <c r="Q607" s="53">
        <f>M607*P607</f>
        <v>0.189336</v>
      </c>
      <c r="R607" s="52"/>
      <c r="S607" s="53">
        <f>M607*R607</f>
        <v>0</v>
      </c>
    </row>
    <row r="608" spans="6:19" s="54" customFormat="1" ht="11.25" hidden="1" outlineLevel="3">
      <c r="F608" s="55"/>
      <c r="G608" s="56"/>
      <c r="H608" s="56"/>
      <c r="I608" s="57" t="s">
        <v>38</v>
      </c>
      <c r="J608" s="56"/>
      <c r="K608" s="58">
        <v>0</v>
      </c>
      <c r="L608" s="59"/>
      <c r="M608" s="60"/>
      <c r="N608" s="59"/>
      <c r="O608" s="61"/>
      <c r="P608" s="62"/>
      <c r="Q608" s="59"/>
      <c r="R608" s="59"/>
      <c r="S608" s="59"/>
    </row>
    <row r="609" spans="6:19" s="54" customFormat="1" ht="11.25" hidden="1" outlineLevel="3">
      <c r="F609" s="55"/>
      <c r="G609" s="56"/>
      <c r="H609" s="56"/>
      <c r="I609" s="57" t="s">
        <v>102</v>
      </c>
      <c r="J609" s="56"/>
      <c r="K609" s="58">
        <v>0</v>
      </c>
      <c r="L609" s="59"/>
      <c r="M609" s="60"/>
      <c r="N609" s="59"/>
      <c r="O609" s="61"/>
      <c r="P609" s="62"/>
      <c r="Q609" s="59"/>
      <c r="R609" s="59"/>
      <c r="S609" s="59"/>
    </row>
    <row r="610" spans="6:19" s="54" customFormat="1" ht="11.25" hidden="1" outlineLevel="3">
      <c r="F610" s="55"/>
      <c r="G610" s="56"/>
      <c r="H610" s="56"/>
      <c r="I610" s="57" t="s">
        <v>59</v>
      </c>
      <c r="J610" s="56"/>
      <c r="K610" s="58">
        <v>45.08</v>
      </c>
      <c r="L610" s="59"/>
      <c r="M610" s="60"/>
      <c r="N610" s="59"/>
      <c r="O610" s="61"/>
      <c r="P610" s="62"/>
      <c r="Q610" s="59"/>
      <c r="R610" s="59"/>
      <c r="S610" s="59"/>
    </row>
    <row r="611" spans="6:19" s="48" customFormat="1" ht="12" outlineLevel="2" collapsed="1">
      <c r="F611" s="20">
        <v>3</v>
      </c>
      <c r="G611" s="21" t="s">
        <v>7</v>
      </c>
      <c r="H611" s="49" t="s">
        <v>115</v>
      </c>
      <c r="I611" s="50" t="s">
        <v>676</v>
      </c>
      <c r="J611" s="21" t="s">
        <v>18</v>
      </c>
      <c r="K611" s="51">
        <v>84.390799999999999</v>
      </c>
      <c r="L611" s="24">
        <v>5</v>
      </c>
      <c r="M611" s="51">
        <f>K611*(1+L611/100)</f>
        <v>88.610340000000008</v>
      </c>
      <c r="N611" s="24">
        <v>0</v>
      </c>
      <c r="O611" s="25">
        <f>M611*N611</f>
        <v>0</v>
      </c>
      <c r="P611" s="52">
        <v>5.0000000000000001E-3</v>
      </c>
      <c r="Q611" s="53">
        <f>M611*P611</f>
        <v>0.44305170000000005</v>
      </c>
      <c r="R611" s="52"/>
      <c r="S611" s="53">
        <f>M611*R611</f>
        <v>0</v>
      </c>
    </row>
    <row r="612" spans="6:19" s="54" customFormat="1" ht="11.25" hidden="1" outlineLevel="3">
      <c r="F612" s="55"/>
      <c r="G612" s="56"/>
      <c r="H612" s="56"/>
      <c r="I612" s="57" t="s">
        <v>37</v>
      </c>
      <c r="J612" s="56"/>
      <c r="K612" s="58">
        <v>0</v>
      </c>
      <c r="L612" s="59"/>
      <c r="M612" s="60"/>
      <c r="N612" s="59"/>
      <c r="O612" s="61"/>
      <c r="P612" s="62"/>
      <c r="Q612" s="59"/>
      <c r="R612" s="59"/>
      <c r="S612" s="59"/>
    </row>
    <row r="613" spans="6:19" s="54" customFormat="1" ht="11.25" hidden="1" outlineLevel="3">
      <c r="F613" s="55"/>
      <c r="G613" s="56"/>
      <c r="H613" s="56"/>
      <c r="I613" s="57" t="s">
        <v>59</v>
      </c>
      <c r="J613" s="56"/>
      <c r="K613" s="58">
        <v>45.08</v>
      </c>
      <c r="L613" s="59"/>
      <c r="M613" s="60"/>
      <c r="N613" s="59"/>
      <c r="O613" s="61"/>
      <c r="P613" s="62"/>
      <c r="Q613" s="59"/>
      <c r="R613" s="59"/>
      <c r="S613" s="59"/>
    </row>
    <row r="614" spans="6:19" s="54" customFormat="1" ht="11.25" hidden="1" outlineLevel="3">
      <c r="F614" s="55"/>
      <c r="G614" s="56"/>
      <c r="H614" s="56"/>
      <c r="I614" s="57" t="s">
        <v>160</v>
      </c>
      <c r="J614" s="56"/>
      <c r="K614" s="58">
        <v>10.1008</v>
      </c>
      <c r="L614" s="59"/>
      <c r="M614" s="60"/>
      <c r="N614" s="59"/>
      <c r="O614" s="61"/>
      <c r="P614" s="62"/>
      <c r="Q614" s="59"/>
      <c r="R614" s="59"/>
      <c r="S614" s="59"/>
    </row>
    <row r="615" spans="6:19" s="54" customFormat="1" ht="11.25" hidden="1" outlineLevel="3">
      <c r="F615" s="55"/>
      <c r="G615" s="56"/>
      <c r="H615" s="56"/>
      <c r="I615" s="57" t="s">
        <v>336</v>
      </c>
      <c r="J615" s="56"/>
      <c r="K615" s="58">
        <v>0</v>
      </c>
      <c r="L615" s="59"/>
      <c r="M615" s="60"/>
      <c r="N615" s="59"/>
      <c r="O615" s="61"/>
      <c r="P615" s="62"/>
      <c r="Q615" s="59"/>
      <c r="R615" s="59"/>
      <c r="S615" s="59"/>
    </row>
    <row r="616" spans="6:19" s="54" customFormat="1" ht="11.25" hidden="1" outlineLevel="3">
      <c r="F616" s="55"/>
      <c r="G616" s="56"/>
      <c r="H616" s="56"/>
      <c r="I616" s="57" t="s">
        <v>515</v>
      </c>
      <c r="J616" s="56"/>
      <c r="K616" s="58">
        <v>29.209999999999997</v>
      </c>
      <c r="L616" s="59"/>
      <c r="M616" s="60"/>
      <c r="N616" s="59"/>
      <c r="O616" s="61"/>
      <c r="P616" s="62"/>
      <c r="Q616" s="59"/>
      <c r="R616" s="59"/>
      <c r="S616" s="59"/>
    </row>
    <row r="617" spans="6:19" s="48" customFormat="1" ht="12" outlineLevel="2">
      <c r="F617" s="20">
        <v>4</v>
      </c>
      <c r="G617" s="21" t="s">
        <v>15</v>
      </c>
      <c r="H617" s="49" t="s">
        <v>246</v>
      </c>
      <c r="I617" s="50" t="s">
        <v>591</v>
      </c>
      <c r="J617" s="21" t="s">
        <v>0</v>
      </c>
      <c r="K617" s="51">
        <v>2.2000000000000002</v>
      </c>
      <c r="L617" s="24">
        <v>0</v>
      </c>
      <c r="M617" s="51">
        <f>K617*(1+L617/100)</f>
        <v>2.2000000000000002</v>
      </c>
      <c r="N617" s="24">
        <v>0</v>
      </c>
      <c r="O617" s="25">
        <f>M617*N617</f>
        <v>0</v>
      </c>
      <c r="P617" s="52"/>
      <c r="Q617" s="53">
        <f>M617*P617</f>
        <v>0</v>
      </c>
      <c r="R617" s="52"/>
      <c r="S617" s="53">
        <f>M617*R617</f>
        <v>0</v>
      </c>
    </row>
    <row r="618" spans="6:19" s="90" customFormat="1" ht="12.75" customHeight="1" outlineLevel="2">
      <c r="F618" s="91"/>
      <c r="G618" s="92"/>
      <c r="H618" s="92"/>
      <c r="I618" s="93"/>
      <c r="J618" s="92"/>
      <c r="K618" s="94"/>
      <c r="L618" s="95"/>
      <c r="M618" s="94"/>
      <c r="N618" s="95"/>
      <c r="O618" s="96"/>
      <c r="P618" s="97"/>
      <c r="Q618" s="95"/>
      <c r="R618" s="95"/>
      <c r="S618" s="95"/>
    </row>
    <row r="619" spans="6:19" s="40" customFormat="1" ht="16.5" customHeight="1" outlineLevel="1">
      <c r="F619" s="41"/>
      <c r="G619" s="6"/>
      <c r="H619" s="42"/>
      <c r="I619" s="42" t="s">
        <v>539</v>
      </c>
      <c r="J619" s="6"/>
      <c r="K619" s="43"/>
      <c r="L619" s="44"/>
      <c r="M619" s="43"/>
      <c r="N619" s="44"/>
      <c r="O619" s="45">
        <f>SUBTOTAL(9,O620:O647)</f>
        <v>0</v>
      </c>
      <c r="P619" s="46"/>
      <c r="Q619" s="47">
        <f>SUBTOTAL(9,Q620:Q647)</f>
        <v>1.3729999999999999E-2</v>
      </c>
      <c r="R619" s="44"/>
      <c r="S619" s="47">
        <f>SUBTOTAL(9,S620:S647)</f>
        <v>0</v>
      </c>
    </row>
    <row r="620" spans="6:19" s="48" customFormat="1" ht="24" outlineLevel="2" collapsed="1">
      <c r="F620" s="20">
        <v>1</v>
      </c>
      <c r="G620" s="21" t="s">
        <v>15</v>
      </c>
      <c r="H620" s="49" t="s">
        <v>189</v>
      </c>
      <c r="I620" s="50" t="s">
        <v>632</v>
      </c>
      <c r="J620" s="21" t="s">
        <v>86</v>
      </c>
      <c r="K620" s="51">
        <v>5</v>
      </c>
      <c r="L620" s="24">
        <v>0</v>
      </c>
      <c r="M620" s="51">
        <f>K620*(1+L620/100)</f>
        <v>5</v>
      </c>
      <c r="N620" s="24">
        <v>0</v>
      </c>
      <c r="O620" s="25">
        <f>M620*N620</f>
        <v>0</v>
      </c>
      <c r="P620" s="52">
        <v>5.1999999999999995E-4</v>
      </c>
      <c r="Q620" s="53">
        <f>M620*P620</f>
        <v>2.5999999999999999E-3</v>
      </c>
      <c r="R620" s="52"/>
      <c r="S620" s="53">
        <f>M620*R620</f>
        <v>0</v>
      </c>
    </row>
    <row r="621" spans="6:19" s="54" customFormat="1" ht="11.25" hidden="1" outlineLevel="3">
      <c r="F621" s="55"/>
      <c r="G621" s="56"/>
      <c r="H621" s="56"/>
      <c r="I621" s="57" t="s">
        <v>339</v>
      </c>
      <c r="J621" s="56"/>
      <c r="K621" s="58">
        <v>0</v>
      </c>
      <c r="L621" s="59"/>
      <c r="M621" s="60"/>
      <c r="N621" s="59"/>
      <c r="O621" s="61"/>
      <c r="P621" s="62"/>
      <c r="Q621" s="59"/>
      <c r="R621" s="59"/>
      <c r="S621" s="59"/>
    </row>
    <row r="622" spans="6:19" s="54" customFormat="1" ht="11.25" hidden="1" outlineLevel="3">
      <c r="F622" s="55"/>
      <c r="G622" s="56"/>
      <c r="H622" s="56"/>
      <c r="I622" s="57" t="s">
        <v>2</v>
      </c>
      <c r="J622" s="56"/>
      <c r="K622" s="58">
        <v>2</v>
      </c>
      <c r="L622" s="59"/>
      <c r="M622" s="60"/>
      <c r="N622" s="59"/>
      <c r="O622" s="61"/>
      <c r="P622" s="62"/>
      <c r="Q622" s="59"/>
      <c r="R622" s="59"/>
      <c r="S622" s="59"/>
    </row>
    <row r="623" spans="6:19" s="54" customFormat="1" ht="11.25" hidden="1" outlineLevel="3">
      <c r="F623" s="55"/>
      <c r="G623" s="56"/>
      <c r="H623" s="56"/>
      <c r="I623" s="57" t="s">
        <v>338</v>
      </c>
      <c r="J623" s="56"/>
      <c r="K623" s="58">
        <v>0</v>
      </c>
      <c r="L623" s="59"/>
      <c r="M623" s="60"/>
      <c r="N623" s="59"/>
      <c r="O623" s="61"/>
      <c r="P623" s="62"/>
      <c r="Q623" s="59"/>
      <c r="R623" s="59"/>
      <c r="S623" s="59"/>
    </row>
    <row r="624" spans="6:19" s="54" customFormat="1" ht="11.25" hidden="1" outlineLevel="3">
      <c r="F624" s="55"/>
      <c r="G624" s="56"/>
      <c r="H624" s="56"/>
      <c r="I624" s="57" t="s">
        <v>2</v>
      </c>
      <c r="J624" s="56"/>
      <c r="K624" s="58">
        <v>2</v>
      </c>
      <c r="L624" s="59"/>
      <c r="M624" s="60"/>
      <c r="N624" s="59"/>
      <c r="O624" s="61"/>
      <c r="P624" s="62"/>
      <c r="Q624" s="59"/>
      <c r="R624" s="59"/>
      <c r="S624" s="59"/>
    </row>
    <row r="625" spans="6:19" s="54" customFormat="1" ht="11.25" hidden="1" outlineLevel="3">
      <c r="F625" s="55"/>
      <c r="G625" s="56"/>
      <c r="H625" s="56"/>
      <c r="I625" s="57" t="s">
        <v>96</v>
      </c>
      <c r="J625" s="56"/>
      <c r="K625" s="58">
        <v>0</v>
      </c>
      <c r="L625" s="59"/>
      <c r="M625" s="60"/>
      <c r="N625" s="59"/>
      <c r="O625" s="61"/>
      <c r="P625" s="62"/>
      <c r="Q625" s="59"/>
      <c r="R625" s="59"/>
      <c r="S625" s="59"/>
    </row>
    <row r="626" spans="6:19" s="54" customFormat="1" ht="11.25" hidden="1" outlineLevel="3">
      <c r="F626" s="55"/>
      <c r="G626" s="56"/>
      <c r="H626" s="56"/>
      <c r="I626" s="57" t="s">
        <v>1</v>
      </c>
      <c r="J626" s="56"/>
      <c r="K626" s="58">
        <v>1</v>
      </c>
      <c r="L626" s="59"/>
      <c r="M626" s="60"/>
      <c r="N626" s="59"/>
      <c r="O626" s="61"/>
      <c r="P626" s="62"/>
      <c r="Q626" s="59"/>
      <c r="R626" s="59"/>
      <c r="S626" s="59"/>
    </row>
    <row r="627" spans="6:19" s="54" customFormat="1" ht="11.25" hidden="1" outlineLevel="3">
      <c r="F627" s="55"/>
      <c r="G627" s="56"/>
      <c r="H627" s="56"/>
      <c r="I627" s="57"/>
      <c r="J627" s="56"/>
      <c r="K627" s="58">
        <v>0</v>
      </c>
      <c r="L627" s="59"/>
      <c r="M627" s="60"/>
      <c r="N627" s="59"/>
      <c r="O627" s="61"/>
      <c r="P627" s="62"/>
      <c r="Q627" s="59"/>
      <c r="R627" s="59"/>
      <c r="S627" s="59"/>
    </row>
    <row r="628" spans="6:19" s="48" customFormat="1" ht="24" outlineLevel="2" collapsed="1">
      <c r="F628" s="20">
        <v>2</v>
      </c>
      <c r="G628" s="21" t="s">
        <v>15</v>
      </c>
      <c r="H628" s="49" t="s">
        <v>190</v>
      </c>
      <c r="I628" s="50" t="s">
        <v>612</v>
      </c>
      <c r="J628" s="21" t="s">
        <v>86</v>
      </c>
      <c r="K628" s="51">
        <v>6</v>
      </c>
      <c r="L628" s="24">
        <v>0</v>
      </c>
      <c r="M628" s="51">
        <f>K628*(1+L628/100)</f>
        <v>6</v>
      </c>
      <c r="N628" s="24">
        <v>0</v>
      </c>
      <c r="O628" s="25">
        <f>M628*N628</f>
        <v>0</v>
      </c>
      <c r="P628" s="52">
        <v>5.1999999999999995E-4</v>
      </c>
      <c r="Q628" s="53">
        <f>M628*P628</f>
        <v>3.1199999999999995E-3</v>
      </c>
      <c r="R628" s="52"/>
      <c r="S628" s="53">
        <f>M628*R628</f>
        <v>0</v>
      </c>
    </row>
    <row r="629" spans="6:19" s="54" customFormat="1" ht="11.25" hidden="1" outlineLevel="3">
      <c r="F629" s="55"/>
      <c r="G629" s="56"/>
      <c r="H629" s="56"/>
      <c r="I629" s="57" t="s">
        <v>56</v>
      </c>
      <c r="J629" s="56"/>
      <c r="K629" s="58">
        <v>6</v>
      </c>
      <c r="L629" s="59"/>
      <c r="M629" s="60"/>
      <c r="N629" s="59"/>
      <c r="O629" s="61"/>
      <c r="P629" s="62"/>
      <c r="Q629" s="59"/>
      <c r="R629" s="59"/>
      <c r="S629" s="59"/>
    </row>
    <row r="630" spans="6:19" s="54" customFormat="1" ht="11.25" hidden="1" outlineLevel="3">
      <c r="F630" s="55"/>
      <c r="G630" s="56"/>
      <c r="H630" s="56"/>
      <c r="I630" s="57"/>
      <c r="J630" s="56"/>
      <c r="K630" s="58">
        <v>0</v>
      </c>
      <c r="L630" s="59"/>
      <c r="M630" s="60"/>
      <c r="N630" s="59"/>
      <c r="O630" s="61"/>
      <c r="P630" s="62"/>
      <c r="Q630" s="59"/>
      <c r="R630" s="59"/>
      <c r="S630" s="59"/>
    </row>
    <row r="631" spans="6:19" s="48" customFormat="1" ht="24" outlineLevel="2" collapsed="1">
      <c r="F631" s="20">
        <v>3</v>
      </c>
      <c r="G631" s="21" t="s">
        <v>15</v>
      </c>
      <c r="H631" s="49" t="s">
        <v>191</v>
      </c>
      <c r="I631" s="50" t="s">
        <v>614</v>
      </c>
      <c r="J631" s="21" t="s">
        <v>86</v>
      </c>
      <c r="K631" s="51">
        <v>3</v>
      </c>
      <c r="L631" s="24">
        <v>0</v>
      </c>
      <c r="M631" s="51">
        <f>K631*(1+L631/100)</f>
        <v>3</v>
      </c>
      <c r="N631" s="24">
        <v>0</v>
      </c>
      <c r="O631" s="25">
        <f>M631*N631</f>
        <v>0</v>
      </c>
      <c r="P631" s="52">
        <v>5.1999999999999995E-4</v>
      </c>
      <c r="Q631" s="53">
        <f>M631*P631</f>
        <v>1.5599999999999998E-3</v>
      </c>
      <c r="R631" s="52"/>
      <c r="S631" s="53">
        <f>M631*R631</f>
        <v>0</v>
      </c>
    </row>
    <row r="632" spans="6:19" s="54" customFormat="1" ht="11.25" hidden="1" outlineLevel="3">
      <c r="F632" s="55"/>
      <c r="G632" s="56"/>
      <c r="H632" s="56"/>
      <c r="I632" s="57" t="s">
        <v>16</v>
      </c>
      <c r="J632" s="56"/>
      <c r="K632" s="58">
        <v>0</v>
      </c>
      <c r="L632" s="59"/>
      <c r="M632" s="60"/>
      <c r="N632" s="59"/>
      <c r="O632" s="61"/>
      <c r="P632" s="62"/>
      <c r="Q632" s="59"/>
      <c r="R632" s="59"/>
      <c r="S632" s="59"/>
    </row>
    <row r="633" spans="6:19" s="54" customFormat="1" ht="11.25" hidden="1" outlineLevel="3">
      <c r="F633" s="55"/>
      <c r="G633" s="56"/>
      <c r="H633" s="56"/>
      <c r="I633" s="57" t="s">
        <v>3</v>
      </c>
      <c r="J633" s="56"/>
      <c r="K633" s="58">
        <v>3</v>
      </c>
      <c r="L633" s="59"/>
      <c r="M633" s="60"/>
      <c r="N633" s="59"/>
      <c r="O633" s="61"/>
      <c r="P633" s="62"/>
      <c r="Q633" s="59"/>
      <c r="R633" s="59"/>
      <c r="S633" s="59"/>
    </row>
    <row r="634" spans="6:19" s="54" customFormat="1" ht="11.25" hidden="1" outlineLevel="3">
      <c r="F634" s="55"/>
      <c r="G634" s="56"/>
      <c r="H634" s="56"/>
      <c r="I634" s="57"/>
      <c r="J634" s="56"/>
      <c r="K634" s="58">
        <v>0</v>
      </c>
      <c r="L634" s="59"/>
      <c r="M634" s="60"/>
      <c r="N634" s="59"/>
      <c r="O634" s="61"/>
      <c r="P634" s="62"/>
      <c r="Q634" s="59"/>
      <c r="R634" s="59"/>
      <c r="S634" s="59"/>
    </row>
    <row r="635" spans="6:19" s="48" customFormat="1" ht="24" outlineLevel="2" collapsed="1">
      <c r="F635" s="20">
        <v>4</v>
      </c>
      <c r="G635" s="21" t="s">
        <v>15</v>
      </c>
      <c r="H635" s="49" t="s">
        <v>192</v>
      </c>
      <c r="I635" s="50" t="s">
        <v>616</v>
      </c>
      <c r="J635" s="21" t="s">
        <v>86</v>
      </c>
      <c r="K635" s="51">
        <v>1</v>
      </c>
      <c r="L635" s="24">
        <v>0</v>
      </c>
      <c r="M635" s="51">
        <f>K635*(1+L635/100)</f>
        <v>1</v>
      </c>
      <c r="N635" s="24">
        <v>0</v>
      </c>
      <c r="O635" s="25">
        <f>M635*N635</f>
        <v>0</v>
      </c>
      <c r="P635" s="52">
        <v>7.5000000000000002E-4</v>
      </c>
      <c r="Q635" s="53">
        <f>M635*P635</f>
        <v>7.5000000000000002E-4</v>
      </c>
      <c r="R635" s="52"/>
      <c r="S635" s="53">
        <f>M635*R635</f>
        <v>0</v>
      </c>
    </row>
    <row r="636" spans="6:19" s="54" customFormat="1" ht="11.25" hidden="1" outlineLevel="3">
      <c r="F636" s="55"/>
      <c r="G636" s="56"/>
      <c r="H636" s="56"/>
      <c r="I636" s="57" t="s">
        <v>96</v>
      </c>
      <c r="J636" s="56"/>
      <c r="K636" s="58">
        <v>0</v>
      </c>
      <c r="L636" s="59"/>
      <c r="M636" s="60"/>
      <c r="N636" s="59"/>
      <c r="O636" s="61"/>
      <c r="P636" s="62"/>
      <c r="Q636" s="59"/>
      <c r="R636" s="59"/>
      <c r="S636" s="59"/>
    </row>
    <row r="637" spans="6:19" s="54" customFormat="1" ht="11.25" hidden="1" outlineLevel="3">
      <c r="F637" s="55"/>
      <c r="G637" s="56"/>
      <c r="H637" s="56"/>
      <c r="I637" s="57" t="s">
        <v>1</v>
      </c>
      <c r="J637" s="56"/>
      <c r="K637" s="58">
        <v>1</v>
      </c>
      <c r="L637" s="59"/>
      <c r="M637" s="60"/>
      <c r="N637" s="59"/>
      <c r="O637" s="61"/>
      <c r="P637" s="62"/>
      <c r="Q637" s="59"/>
      <c r="R637" s="59"/>
      <c r="S637" s="59"/>
    </row>
    <row r="638" spans="6:19" s="54" customFormat="1" ht="11.25" hidden="1" outlineLevel="3">
      <c r="F638" s="55"/>
      <c r="G638" s="56"/>
      <c r="H638" s="56"/>
      <c r="I638" s="57"/>
      <c r="J638" s="56"/>
      <c r="K638" s="58">
        <v>0</v>
      </c>
      <c r="L638" s="59"/>
      <c r="M638" s="60"/>
      <c r="N638" s="59"/>
      <c r="O638" s="61"/>
      <c r="P638" s="62"/>
      <c r="Q638" s="59"/>
      <c r="R638" s="59"/>
      <c r="S638" s="59"/>
    </row>
    <row r="639" spans="6:19" s="48" customFormat="1" ht="24" outlineLevel="2" collapsed="1">
      <c r="F639" s="20">
        <v>5</v>
      </c>
      <c r="G639" s="21" t="s">
        <v>15</v>
      </c>
      <c r="H639" s="49" t="s">
        <v>193</v>
      </c>
      <c r="I639" s="50" t="s">
        <v>638</v>
      </c>
      <c r="J639" s="21" t="s">
        <v>86</v>
      </c>
      <c r="K639" s="51">
        <v>2</v>
      </c>
      <c r="L639" s="24">
        <v>0</v>
      </c>
      <c r="M639" s="51">
        <f>K639*(1+L639/100)</f>
        <v>2</v>
      </c>
      <c r="N639" s="24">
        <v>0</v>
      </c>
      <c r="O639" s="25">
        <f>M639*N639</f>
        <v>0</v>
      </c>
      <c r="P639" s="52">
        <v>8.4999999999999995E-4</v>
      </c>
      <c r="Q639" s="53">
        <f>M639*P639</f>
        <v>1.6999999999999999E-3</v>
      </c>
      <c r="R639" s="52"/>
      <c r="S639" s="53">
        <f>M639*R639</f>
        <v>0</v>
      </c>
    </row>
    <row r="640" spans="6:19" s="54" customFormat="1" ht="11.25" hidden="1" outlineLevel="3">
      <c r="F640" s="55"/>
      <c r="G640" s="56"/>
      <c r="H640" s="56"/>
      <c r="I640" s="57" t="s">
        <v>96</v>
      </c>
      <c r="J640" s="56"/>
      <c r="K640" s="58">
        <v>0</v>
      </c>
      <c r="L640" s="59"/>
      <c r="M640" s="60"/>
      <c r="N640" s="59"/>
      <c r="O640" s="61"/>
      <c r="P640" s="62"/>
      <c r="Q640" s="59"/>
      <c r="R640" s="59"/>
      <c r="S640" s="59"/>
    </row>
    <row r="641" spans="6:19" s="54" customFormat="1" ht="11.25" hidden="1" outlineLevel="3">
      <c r="F641" s="55"/>
      <c r="G641" s="56"/>
      <c r="H641" s="56"/>
      <c r="I641" s="57" t="s">
        <v>2</v>
      </c>
      <c r="J641" s="56"/>
      <c r="K641" s="58">
        <v>2</v>
      </c>
      <c r="L641" s="59"/>
      <c r="M641" s="60"/>
      <c r="N641" s="59"/>
      <c r="O641" s="61"/>
      <c r="P641" s="62"/>
      <c r="Q641" s="59"/>
      <c r="R641" s="59"/>
      <c r="S641" s="59"/>
    </row>
    <row r="642" spans="6:19" s="54" customFormat="1" ht="11.25" hidden="1" outlineLevel="3">
      <c r="F642" s="55"/>
      <c r="G642" s="56"/>
      <c r="H642" s="56"/>
      <c r="I642" s="57"/>
      <c r="J642" s="56"/>
      <c r="K642" s="58">
        <v>0</v>
      </c>
      <c r="L642" s="59"/>
      <c r="M642" s="60"/>
      <c r="N642" s="59"/>
      <c r="O642" s="61"/>
      <c r="P642" s="62"/>
      <c r="Q642" s="59"/>
      <c r="R642" s="59"/>
      <c r="S642" s="59"/>
    </row>
    <row r="643" spans="6:19" s="48" customFormat="1" ht="12" outlineLevel="2" collapsed="1">
      <c r="F643" s="20">
        <v>6</v>
      </c>
      <c r="G643" s="21" t="s">
        <v>7</v>
      </c>
      <c r="H643" s="49" t="s">
        <v>692</v>
      </c>
      <c r="I643" s="50" t="s">
        <v>691</v>
      </c>
      <c r="J643" s="21" t="s">
        <v>35</v>
      </c>
      <c r="K643" s="51">
        <v>4</v>
      </c>
      <c r="L643" s="24">
        <v>0</v>
      </c>
      <c r="M643" s="51">
        <f>K643*(1+L643/100)</f>
        <v>4</v>
      </c>
      <c r="N643" s="24">
        <v>0</v>
      </c>
      <c r="O643" s="25">
        <f>M643*N643</f>
        <v>0</v>
      </c>
      <c r="P643" s="52">
        <v>1E-3</v>
      </c>
      <c r="Q643" s="53">
        <f>M643*P643</f>
        <v>4.0000000000000001E-3</v>
      </c>
      <c r="R643" s="52"/>
      <c r="S643" s="53">
        <f>M643*R643</f>
        <v>0</v>
      </c>
    </row>
    <row r="644" spans="6:19" s="54" customFormat="1" ht="11.25" hidden="1" outlineLevel="3">
      <c r="F644" s="55"/>
      <c r="G644" s="56"/>
      <c r="H644" s="56"/>
      <c r="I644" s="57" t="s">
        <v>21</v>
      </c>
      <c r="J644" s="56"/>
      <c r="K644" s="58">
        <v>4</v>
      </c>
      <c r="L644" s="59"/>
      <c r="M644" s="60"/>
      <c r="N644" s="59"/>
      <c r="O644" s="61"/>
      <c r="P644" s="62"/>
      <c r="Q644" s="59"/>
      <c r="R644" s="59"/>
      <c r="S644" s="59"/>
    </row>
    <row r="645" spans="6:19" s="54" customFormat="1" ht="11.25" hidden="1" outlineLevel="3">
      <c r="F645" s="55"/>
      <c r="G645" s="56"/>
      <c r="H645" s="56"/>
      <c r="I645" s="57"/>
      <c r="J645" s="56"/>
      <c r="K645" s="58">
        <v>0</v>
      </c>
      <c r="L645" s="59"/>
      <c r="M645" s="60"/>
      <c r="N645" s="59"/>
      <c r="O645" s="61"/>
      <c r="P645" s="62"/>
      <c r="Q645" s="59"/>
      <c r="R645" s="59"/>
      <c r="S645" s="59"/>
    </row>
    <row r="646" spans="6:19" s="48" customFormat="1" ht="12" outlineLevel="2">
      <c r="F646" s="20">
        <v>7</v>
      </c>
      <c r="G646" s="21" t="s">
        <v>15</v>
      </c>
      <c r="H646" s="49" t="s">
        <v>247</v>
      </c>
      <c r="I646" s="50" t="s">
        <v>602</v>
      </c>
      <c r="J646" s="21" t="s">
        <v>0</v>
      </c>
      <c r="K646" s="51">
        <v>0.24</v>
      </c>
      <c r="L646" s="24">
        <v>0</v>
      </c>
      <c r="M646" s="51">
        <f>K646*(1+L646/100)</f>
        <v>0.24</v>
      </c>
      <c r="N646" s="24">
        <v>0</v>
      </c>
      <c r="O646" s="25">
        <f>M646*N646</f>
        <v>0</v>
      </c>
      <c r="P646" s="52"/>
      <c r="Q646" s="53">
        <f>M646*P646</f>
        <v>0</v>
      </c>
      <c r="R646" s="52"/>
      <c r="S646" s="53">
        <f>M646*R646</f>
        <v>0</v>
      </c>
    </row>
    <row r="647" spans="6:19" s="90" customFormat="1" ht="12.75" customHeight="1" outlineLevel="2">
      <c r="F647" s="91"/>
      <c r="G647" s="92"/>
      <c r="H647" s="92"/>
      <c r="I647" s="93"/>
      <c r="J647" s="92"/>
      <c r="K647" s="94"/>
      <c r="L647" s="95"/>
      <c r="M647" s="94"/>
      <c r="N647" s="95"/>
      <c r="O647" s="96"/>
      <c r="P647" s="97"/>
      <c r="Q647" s="95"/>
      <c r="R647" s="95"/>
      <c r="S647" s="95"/>
    </row>
    <row r="648" spans="6:19" s="40" customFormat="1" ht="16.5" customHeight="1" outlineLevel="1">
      <c r="F648" s="41"/>
      <c r="G648" s="6"/>
      <c r="H648" s="42"/>
      <c r="I648" s="42" t="s">
        <v>395</v>
      </c>
      <c r="J648" s="6"/>
      <c r="K648" s="43"/>
      <c r="L648" s="44"/>
      <c r="M648" s="43"/>
      <c r="N648" s="44"/>
      <c r="O648" s="45">
        <f>SUBTOTAL(9,O649:O652)</f>
        <v>0</v>
      </c>
      <c r="P648" s="46"/>
      <c r="Q648" s="47">
        <f>SUBTOTAL(9,Q649:Q652)</f>
        <v>0</v>
      </c>
      <c r="R648" s="44"/>
      <c r="S648" s="47">
        <f>SUBTOTAL(9,S649:S652)</f>
        <v>0</v>
      </c>
    </row>
    <row r="649" spans="6:19" s="48" customFormat="1" ht="12" outlineLevel="2" collapsed="1">
      <c r="F649" s="20">
        <v>1</v>
      </c>
      <c r="G649" s="21" t="s">
        <v>13</v>
      </c>
      <c r="H649" s="49" t="s">
        <v>677</v>
      </c>
      <c r="I649" s="50" t="s">
        <v>678</v>
      </c>
      <c r="J649" s="21" t="s">
        <v>35</v>
      </c>
      <c r="K649" s="51">
        <v>12</v>
      </c>
      <c r="L649" s="24">
        <v>0</v>
      </c>
      <c r="M649" s="51">
        <f>K649*(1+L649/100)</f>
        <v>12</v>
      </c>
      <c r="N649" s="114">
        <v>0</v>
      </c>
      <c r="O649" s="25">
        <f>M649*N649</f>
        <v>0</v>
      </c>
      <c r="P649" s="52"/>
      <c r="Q649" s="53">
        <f>M649*P649</f>
        <v>0</v>
      </c>
      <c r="R649" s="52"/>
      <c r="S649" s="53">
        <f>M649*R649</f>
        <v>0</v>
      </c>
    </row>
    <row r="650" spans="6:19" s="54" customFormat="1" ht="11.25" hidden="1" outlineLevel="3">
      <c r="F650" s="55"/>
      <c r="G650" s="56"/>
      <c r="H650" s="56"/>
      <c r="I650" s="57" t="s">
        <v>22</v>
      </c>
      <c r="J650" s="56"/>
      <c r="K650" s="58">
        <v>12</v>
      </c>
      <c r="L650" s="59"/>
      <c r="M650" s="60"/>
      <c r="N650" s="59"/>
      <c r="O650" s="61"/>
      <c r="P650" s="62"/>
      <c r="Q650" s="59"/>
      <c r="R650" s="59"/>
      <c r="S650" s="59"/>
    </row>
    <row r="651" spans="6:19" s="54" customFormat="1" ht="11.25" hidden="1" outlineLevel="3">
      <c r="F651" s="55"/>
      <c r="G651" s="56"/>
      <c r="H651" s="56"/>
      <c r="I651" s="57"/>
      <c r="J651" s="56"/>
      <c r="K651" s="58">
        <v>0</v>
      </c>
      <c r="L651" s="59"/>
      <c r="M651" s="60"/>
      <c r="N651" s="59"/>
      <c r="O651" s="61"/>
      <c r="P651" s="62"/>
      <c r="Q651" s="59"/>
      <c r="R651" s="59"/>
      <c r="S651" s="59"/>
    </row>
    <row r="652" spans="6:19" s="90" customFormat="1" ht="12.75" customHeight="1" outlineLevel="2">
      <c r="F652" s="91"/>
      <c r="G652" s="92"/>
      <c r="H652" s="92"/>
      <c r="I652" s="93"/>
      <c r="J652" s="92"/>
      <c r="K652" s="94"/>
      <c r="L652" s="95"/>
      <c r="M652" s="94"/>
      <c r="N652" s="95"/>
      <c r="O652" s="96"/>
      <c r="P652" s="97"/>
      <c r="Q652" s="95"/>
      <c r="R652" s="95"/>
      <c r="S652" s="95"/>
    </row>
    <row r="653" spans="6:19" s="40" customFormat="1" ht="16.5" customHeight="1" outlineLevel="1">
      <c r="F653" s="41"/>
      <c r="G653" s="6"/>
      <c r="H653" s="42"/>
      <c r="I653" s="42" t="s">
        <v>496</v>
      </c>
      <c r="J653" s="6"/>
      <c r="K653" s="43"/>
      <c r="L653" s="44"/>
      <c r="M653" s="43"/>
      <c r="N653" s="44"/>
      <c r="O653" s="45">
        <f>SUBTOTAL(9,O654:O688)</f>
        <v>0</v>
      </c>
      <c r="P653" s="46"/>
      <c r="Q653" s="47">
        <f>SUBTOTAL(9,Q654:Q688)</f>
        <v>16.189213349999999</v>
      </c>
      <c r="R653" s="44"/>
      <c r="S653" s="47">
        <f>SUBTOTAL(9,S654:S688)</f>
        <v>0</v>
      </c>
    </row>
    <row r="654" spans="6:19" s="48" customFormat="1" ht="24" outlineLevel="2" collapsed="1">
      <c r="F654" s="20">
        <v>1</v>
      </c>
      <c r="G654" s="21" t="s">
        <v>15</v>
      </c>
      <c r="H654" s="49" t="s">
        <v>195</v>
      </c>
      <c r="I654" s="50" t="s">
        <v>556</v>
      </c>
      <c r="J654" s="21" t="s">
        <v>18</v>
      </c>
      <c r="K654" s="51">
        <v>218.53</v>
      </c>
      <c r="L654" s="24">
        <v>0</v>
      </c>
      <c r="M654" s="51">
        <f>K654*(1+L654/100)</f>
        <v>218.53</v>
      </c>
      <c r="N654" s="24">
        <v>0</v>
      </c>
      <c r="O654" s="25">
        <f>M654*N654</f>
        <v>0</v>
      </c>
      <c r="P654" s="52">
        <v>2.5530000000000001E-2</v>
      </c>
      <c r="Q654" s="53">
        <f>M654*P654</f>
        <v>5.5790709000000005</v>
      </c>
      <c r="R654" s="52"/>
      <c r="S654" s="53">
        <f>M654*R654</f>
        <v>0</v>
      </c>
    </row>
    <row r="655" spans="6:19" s="54" customFormat="1" ht="11.25" hidden="1" outlineLevel="3">
      <c r="F655" s="55"/>
      <c r="G655" s="56"/>
      <c r="H655" s="56"/>
      <c r="I655" s="57" t="s">
        <v>38</v>
      </c>
      <c r="J655" s="56"/>
      <c r="K655" s="58">
        <v>0</v>
      </c>
      <c r="L655" s="59"/>
      <c r="M655" s="60"/>
      <c r="N655" s="59"/>
      <c r="O655" s="61"/>
      <c r="P655" s="62"/>
      <c r="Q655" s="59"/>
      <c r="R655" s="59"/>
      <c r="S655" s="59"/>
    </row>
    <row r="656" spans="6:19" s="54" customFormat="1" ht="11.25" hidden="1" outlineLevel="3">
      <c r="F656" s="55"/>
      <c r="G656" s="56"/>
      <c r="H656" s="56"/>
      <c r="I656" s="57" t="s">
        <v>102</v>
      </c>
      <c r="J656" s="56"/>
      <c r="K656" s="58">
        <v>0</v>
      </c>
      <c r="L656" s="59"/>
      <c r="M656" s="60"/>
      <c r="N656" s="59"/>
      <c r="O656" s="61"/>
      <c r="P656" s="62"/>
      <c r="Q656" s="59"/>
      <c r="R656" s="59"/>
      <c r="S656" s="59"/>
    </row>
    <row r="657" spans="6:19" s="54" customFormat="1" ht="11.25" hidden="1" outlineLevel="3">
      <c r="F657" s="55"/>
      <c r="G657" s="56"/>
      <c r="H657" s="56"/>
      <c r="I657" s="57" t="s">
        <v>59</v>
      </c>
      <c r="J657" s="56"/>
      <c r="K657" s="58">
        <v>45.08</v>
      </c>
      <c r="L657" s="59"/>
      <c r="M657" s="60"/>
      <c r="N657" s="59"/>
      <c r="O657" s="61"/>
      <c r="P657" s="62"/>
      <c r="Q657" s="59"/>
      <c r="R657" s="59"/>
      <c r="S657" s="59"/>
    </row>
    <row r="658" spans="6:19" s="54" customFormat="1" ht="11.25" hidden="1" outlineLevel="3">
      <c r="F658" s="55"/>
      <c r="G658" s="56"/>
      <c r="H658" s="56"/>
      <c r="I658" s="57" t="s">
        <v>336</v>
      </c>
      <c r="J658" s="56"/>
      <c r="K658" s="58">
        <v>0</v>
      </c>
      <c r="L658" s="59"/>
      <c r="M658" s="60"/>
      <c r="N658" s="59"/>
      <c r="O658" s="61"/>
      <c r="P658" s="62"/>
      <c r="Q658" s="59"/>
      <c r="R658" s="59"/>
      <c r="S658" s="59"/>
    </row>
    <row r="659" spans="6:19" s="54" customFormat="1" ht="11.25" hidden="1" outlineLevel="3">
      <c r="F659" s="55"/>
      <c r="G659" s="56"/>
      <c r="H659" s="56"/>
      <c r="I659" s="57" t="s">
        <v>501</v>
      </c>
      <c r="J659" s="56"/>
      <c r="K659" s="58">
        <v>24.61</v>
      </c>
      <c r="L659" s="59"/>
      <c r="M659" s="60"/>
      <c r="N659" s="59"/>
      <c r="O659" s="61"/>
      <c r="P659" s="62"/>
      <c r="Q659" s="59"/>
      <c r="R659" s="59"/>
      <c r="S659" s="59"/>
    </row>
    <row r="660" spans="6:19" s="54" customFormat="1" ht="11.25" hidden="1" outlineLevel="3">
      <c r="F660" s="55"/>
      <c r="G660" s="56"/>
      <c r="H660" s="56"/>
      <c r="I660" s="57" t="s">
        <v>43</v>
      </c>
      <c r="J660" s="56"/>
      <c r="K660" s="58">
        <v>6</v>
      </c>
      <c r="L660" s="59"/>
      <c r="M660" s="60"/>
      <c r="N660" s="59"/>
      <c r="O660" s="61"/>
      <c r="P660" s="62"/>
      <c r="Q660" s="59"/>
      <c r="R660" s="59"/>
      <c r="S660" s="59"/>
    </row>
    <row r="661" spans="6:19" s="54" customFormat="1" ht="11.25" hidden="1" outlineLevel="3">
      <c r="F661" s="55"/>
      <c r="G661" s="56"/>
      <c r="H661" s="56"/>
      <c r="I661" s="57" t="s">
        <v>5</v>
      </c>
      <c r="J661" s="56"/>
      <c r="K661" s="58">
        <v>75.69</v>
      </c>
      <c r="L661" s="59"/>
      <c r="M661" s="60"/>
      <c r="N661" s="59"/>
      <c r="O661" s="61"/>
      <c r="P661" s="62"/>
      <c r="Q661" s="59"/>
      <c r="R661" s="59"/>
      <c r="S661" s="59"/>
    </row>
    <row r="662" spans="6:19" s="54" customFormat="1" ht="11.25" hidden="1" outlineLevel="3">
      <c r="F662" s="55"/>
      <c r="G662" s="56"/>
      <c r="H662" s="56"/>
      <c r="I662" s="57" t="s">
        <v>37</v>
      </c>
      <c r="J662" s="56"/>
      <c r="K662" s="58">
        <v>0</v>
      </c>
      <c r="L662" s="59"/>
      <c r="M662" s="60"/>
      <c r="N662" s="59"/>
      <c r="O662" s="61"/>
      <c r="P662" s="62"/>
      <c r="Q662" s="59"/>
      <c r="R662" s="59"/>
      <c r="S662" s="59"/>
    </row>
    <row r="663" spans="6:19" s="54" customFormat="1" ht="11.25" hidden="1" outlineLevel="3">
      <c r="F663" s="55"/>
      <c r="G663" s="56"/>
      <c r="H663" s="56"/>
      <c r="I663" s="57" t="s">
        <v>538</v>
      </c>
      <c r="J663" s="56"/>
      <c r="K663" s="58">
        <v>130.28</v>
      </c>
      <c r="L663" s="59"/>
      <c r="M663" s="60"/>
      <c r="N663" s="59"/>
      <c r="O663" s="61"/>
      <c r="P663" s="62"/>
      <c r="Q663" s="59"/>
      <c r="R663" s="59"/>
      <c r="S663" s="59"/>
    </row>
    <row r="664" spans="6:19" s="54" customFormat="1" ht="11.25" hidden="1" outlineLevel="3">
      <c r="F664" s="55"/>
      <c r="G664" s="56"/>
      <c r="H664" s="56"/>
      <c r="I664" s="57" t="s">
        <v>5</v>
      </c>
      <c r="J664" s="56"/>
      <c r="K664" s="58">
        <v>130.28</v>
      </c>
      <c r="L664" s="59"/>
      <c r="M664" s="60"/>
      <c r="N664" s="59"/>
      <c r="O664" s="61"/>
      <c r="P664" s="62"/>
      <c r="Q664" s="59"/>
      <c r="R664" s="59"/>
      <c r="S664" s="59"/>
    </row>
    <row r="665" spans="6:19" s="54" customFormat="1" ht="11.25" hidden="1" outlineLevel="3">
      <c r="F665" s="55"/>
      <c r="G665" s="56"/>
      <c r="H665" s="56"/>
      <c r="I665" s="57" t="s">
        <v>40</v>
      </c>
      <c r="J665" s="56"/>
      <c r="K665" s="58">
        <v>0</v>
      </c>
      <c r="L665" s="59"/>
      <c r="M665" s="60"/>
      <c r="N665" s="59"/>
      <c r="O665" s="61"/>
      <c r="P665" s="62"/>
      <c r="Q665" s="59"/>
      <c r="R665" s="59"/>
      <c r="S665" s="59"/>
    </row>
    <row r="666" spans="6:19" s="54" customFormat="1" ht="11.25" hidden="1" outlineLevel="3">
      <c r="F666" s="55"/>
      <c r="G666" s="56"/>
      <c r="H666" s="56"/>
      <c r="I666" s="57" t="s">
        <v>54</v>
      </c>
      <c r="J666" s="56"/>
      <c r="K666" s="58">
        <v>12.56</v>
      </c>
      <c r="L666" s="59"/>
      <c r="M666" s="60"/>
      <c r="N666" s="59"/>
      <c r="O666" s="61"/>
      <c r="P666" s="62"/>
      <c r="Q666" s="59"/>
      <c r="R666" s="59"/>
      <c r="S666" s="59"/>
    </row>
    <row r="667" spans="6:19" s="54" customFormat="1" ht="11.25" hidden="1" outlineLevel="3">
      <c r="F667" s="55"/>
      <c r="G667" s="56"/>
      <c r="H667" s="56"/>
      <c r="I667" s="57"/>
      <c r="J667" s="56"/>
      <c r="K667" s="58">
        <v>0</v>
      </c>
      <c r="L667" s="59"/>
      <c r="M667" s="60"/>
      <c r="N667" s="59"/>
      <c r="O667" s="61"/>
      <c r="P667" s="62"/>
      <c r="Q667" s="59"/>
      <c r="R667" s="59"/>
      <c r="S667" s="59"/>
    </row>
    <row r="668" spans="6:19" s="48" customFormat="1" ht="24" outlineLevel="2" collapsed="1">
      <c r="F668" s="20">
        <v>2</v>
      </c>
      <c r="G668" s="21" t="s">
        <v>15</v>
      </c>
      <c r="H668" s="49" t="s">
        <v>196</v>
      </c>
      <c r="I668" s="50" t="s">
        <v>653</v>
      </c>
      <c r="J668" s="21" t="s">
        <v>18</v>
      </c>
      <c r="K668" s="51">
        <f>140+120</f>
        <v>260</v>
      </c>
      <c r="L668" s="24">
        <v>0</v>
      </c>
      <c r="M668" s="51">
        <f>K668*(1+L668/100)</f>
        <v>260</v>
      </c>
      <c r="N668" s="24">
        <v>0</v>
      </c>
      <c r="O668" s="25">
        <f>M668*N668</f>
        <v>0</v>
      </c>
      <c r="P668" s="52">
        <v>1.8849999999999999E-2</v>
      </c>
      <c r="Q668" s="53">
        <f>M668*P668</f>
        <v>4.9009999999999998</v>
      </c>
      <c r="R668" s="52"/>
      <c r="S668" s="53">
        <f>M668*R668</f>
        <v>0</v>
      </c>
    </row>
    <row r="669" spans="6:19" s="54" customFormat="1" ht="11.25" hidden="1" outlineLevel="3">
      <c r="F669" s="55"/>
      <c r="G669" s="56"/>
      <c r="H669" s="56"/>
      <c r="I669" s="57" t="s">
        <v>39</v>
      </c>
      <c r="J669" s="56"/>
      <c r="K669" s="58">
        <v>0</v>
      </c>
      <c r="L669" s="59"/>
      <c r="M669" s="60"/>
      <c r="N669" s="59"/>
      <c r="O669" s="61"/>
      <c r="P669" s="62"/>
      <c r="Q669" s="59"/>
      <c r="R669" s="59"/>
      <c r="S669" s="59"/>
    </row>
    <row r="670" spans="6:19" s="54" customFormat="1" ht="11.25" hidden="1" outlineLevel="3">
      <c r="F670" s="55"/>
      <c r="G670" s="56"/>
      <c r="H670" s="56"/>
      <c r="I670" s="57" t="s">
        <v>444</v>
      </c>
      <c r="J670" s="56"/>
      <c r="K670" s="58">
        <v>133.51</v>
      </c>
      <c r="L670" s="59"/>
      <c r="M670" s="60"/>
      <c r="N670" s="59"/>
      <c r="O670" s="61"/>
      <c r="P670" s="62"/>
      <c r="Q670" s="59"/>
      <c r="R670" s="59"/>
      <c r="S670" s="59"/>
    </row>
    <row r="671" spans="6:19" s="54" customFormat="1" ht="11.25" hidden="1" outlineLevel="3">
      <c r="F671" s="55"/>
      <c r="G671" s="56"/>
      <c r="H671" s="56"/>
      <c r="I671" s="57" t="s">
        <v>68</v>
      </c>
      <c r="J671" s="56"/>
      <c r="K671" s="58">
        <v>123.51</v>
      </c>
      <c r="L671" s="59"/>
      <c r="M671" s="60"/>
      <c r="N671" s="59"/>
      <c r="O671" s="61"/>
      <c r="P671" s="62"/>
      <c r="Q671" s="59"/>
      <c r="R671" s="59"/>
      <c r="S671" s="59"/>
    </row>
    <row r="672" spans="6:19" s="54" customFormat="1" ht="11.25" hidden="1" outlineLevel="3">
      <c r="F672" s="55"/>
      <c r="G672" s="56"/>
      <c r="H672" s="56"/>
      <c r="I672" s="57"/>
      <c r="J672" s="56"/>
      <c r="K672" s="58">
        <v>0</v>
      </c>
      <c r="L672" s="59"/>
      <c r="M672" s="60"/>
      <c r="N672" s="59"/>
      <c r="O672" s="61"/>
      <c r="P672" s="62"/>
      <c r="Q672" s="59"/>
      <c r="R672" s="59"/>
      <c r="S672" s="59"/>
    </row>
    <row r="673" spans="6:21" s="48" customFormat="1" ht="12" outlineLevel="2" collapsed="1">
      <c r="F673" s="20">
        <v>3</v>
      </c>
      <c r="G673" s="21" t="s">
        <v>15</v>
      </c>
      <c r="H673" s="49" t="s">
        <v>197</v>
      </c>
      <c r="I673" s="50" t="s">
        <v>589</v>
      </c>
      <c r="J673" s="21" t="s">
        <v>18</v>
      </c>
      <c r="K673" s="51">
        <v>39.984999999999999</v>
      </c>
      <c r="L673" s="24">
        <v>0</v>
      </c>
      <c r="M673" s="51">
        <f>K673*(1+L673/100)</f>
        <v>39.984999999999999</v>
      </c>
      <c r="N673" s="24">
        <v>0</v>
      </c>
      <c r="O673" s="25">
        <f>M673*N673</f>
        <v>0</v>
      </c>
      <c r="P673" s="52">
        <v>2.717E-2</v>
      </c>
      <c r="Q673" s="53">
        <f>M673*P673</f>
        <v>1.08639245</v>
      </c>
      <c r="R673" s="52"/>
      <c r="S673" s="53">
        <f>M673*R673</f>
        <v>0</v>
      </c>
    </row>
    <row r="674" spans="6:21" s="54" customFormat="1" ht="11.25" hidden="1" outlineLevel="3">
      <c r="F674" s="55"/>
      <c r="G674" s="56"/>
      <c r="H674" s="56"/>
      <c r="I674" s="57" t="s">
        <v>330</v>
      </c>
      <c r="J674" s="56"/>
      <c r="K674" s="58">
        <v>0</v>
      </c>
      <c r="L674" s="59"/>
      <c r="M674" s="60"/>
      <c r="N674" s="59"/>
      <c r="O674" s="61"/>
      <c r="P674" s="62"/>
      <c r="Q674" s="59"/>
      <c r="R674" s="59"/>
      <c r="S674" s="59"/>
    </row>
    <row r="675" spans="6:21" s="54" customFormat="1" ht="11.25" hidden="1" outlineLevel="3">
      <c r="F675" s="55"/>
      <c r="G675" s="56"/>
      <c r="H675" s="56"/>
      <c r="I675" s="57" t="s">
        <v>513</v>
      </c>
      <c r="J675" s="56"/>
      <c r="K675" s="58">
        <v>33.75</v>
      </c>
      <c r="L675" s="59"/>
      <c r="M675" s="60"/>
      <c r="N675" s="59"/>
      <c r="O675" s="61"/>
      <c r="P675" s="62"/>
      <c r="Q675" s="59"/>
      <c r="R675" s="59"/>
      <c r="S675" s="59"/>
    </row>
    <row r="676" spans="6:21" s="54" customFormat="1" ht="11.25" hidden="1" outlineLevel="3">
      <c r="F676" s="55"/>
      <c r="G676" s="56"/>
      <c r="H676" s="56"/>
      <c r="I676" s="57" t="s">
        <v>37</v>
      </c>
      <c r="J676" s="56"/>
      <c r="K676" s="58">
        <v>0</v>
      </c>
      <c r="L676" s="59"/>
      <c r="M676" s="60"/>
      <c r="N676" s="59"/>
      <c r="O676" s="61"/>
      <c r="P676" s="62"/>
      <c r="Q676" s="59"/>
      <c r="R676" s="59"/>
      <c r="S676" s="59"/>
    </row>
    <row r="677" spans="6:21" s="54" customFormat="1" ht="11.25" hidden="1" outlineLevel="3">
      <c r="F677" s="55"/>
      <c r="G677" s="56"/>
      <c r="H677" s="56"/>
      <c r="I677" s="57" t="s">
        <v>399</v>
      </c>
      <c r="J677" s="56"/>
      <c r="K677" s="58">
        <v>6.2350000000000003</v>
      </c>
      <c r="L677" s="59"/>
      <c r="M677" s="60"/>
      <c r="N677" s="59"/>
      <c r="O677" s="61"/>
      <c r="P677" s="62"/>
      <c r="Q677" s="59"/>
      <c r="R677" s="59"/>
      <c r="S677" s="59"/>
    </row>
    <row r="678" spans="6:21" s="54" customFormat="1" ht="11.25" hidden="1" outlineLevel="3">
      <c r="F678" s="55"/>
      <c r="G678" s="56"/>
      <c r="H678" s="56"/>
      <c r="I678" s="57"/>
      <c r="J678" s="56"/>
      <c r="K678" s="58">
        <v>0</v>
      </c>
      <c r="L678" s="59"/>
      <c r="M678" s="60"/>
      <c r="N678" s="59"/>
      <c r="O678" s="61"/>
      <c r="P678" s="62"/>
      <c r="Q678" s="59"/>
      <c r="R678" s="59"/>
      <c r="S678" s="59"/>
    </row>
    <row r="679" spans="6:21" s="48" customFormat="1" ht="12" outlineLevel="2" collapsed="1">
      <c r="F679" s="20">
        <v>4</v>
      </c>
      <c r="G679" s="21" t="s">
        <v>15</v>
      </c>
      <c r="H679" s="49" t="s">
        <v>1996</v>
      </c>
      <c r="I679" s="118" t="s">
        <v>1995</v>
      </c>
      <c r="J679" s="21" t="s">
        <v>18</v>
      </c>
      <c r="K679" s="51">
        <v>260</v>
      </c>
      <c r="L679" s="24">
        <v>0</v>
      </c>
      <c r="M679" s="51">
        <f>K679*(1+L679/100)</f>
        <v>260</v>
      </c>
      <c r="N679" s="114">
        <v>0</v>
      </c>
      <c r="O679" s="25">
        <f>M679*N679</f>
        <v>0</v>
      </c>
      <c r="P679" s="52">
        <v>1.6809999999999999E-2</v>
      </c>
      <c r="Q679" s="53">
        <f>M679*P679</f>
        <v>4.3705999999999996</v>
      </c>
      <c r="R679" s="52"/>
      <c r="S679" s="53">
        <f>M679*R679</f>
        <v>0</v>
      </c>
      <c r="U679" s="390"/>
    </row>
    <row r="680" spans="6:21" s="54" customFormat="1" ht="11.25" hidden="1" outlineLevel="3">
      <c r="F680" s="55"/>
      <c r="G680" s="56"/>
      <c r="H680" s="56"/>
      <c r="I680" s="401" t="s">
        <v>1991</v>
      </c>
      <c r="J680" s="56"/>
      <c r="K680" s="58">
        <v>0</v>
      </c>
      <c r="L680" s="59"/>
      <c r="M680" s="60"/>
      <c r="N680" s="119"/>
      <c r="O680" s="61"/>
      <c r="P680" s="62"/>
      <c r="Q680" s="59"/>
      <c r="R680" s="59"/>
      <c r="S680" s="59"/>
    </row>
    <row r="681" spans="6:21" s="54" customFormat="1" ht="11.25" hidden="1" outlineLevel="3">
      <c r="F681" s="55"/>
      <c r="G681" s="56"/>
      <c r="H681" s="56"/>
      <c r="I681" s="401" t="s">
        <v>1992</v>
      </c>
      <c r="J681" s="56"/>
      <c r="K681" s="58">
        <v>260</v>
      </c>
      <c r="L681" s="59"/>
      <c r="M681" s="60"/>
      <c r="N681" s="119"/>
      <c r="O681" s="61"/>
      <c r="P681" s="62"/>
      <c r="Q681" s="59"/>
      <c r="R681" s="59"/>
      <c r="S681" s="59"/>
    </row>
    <row r="682" spans="6:21" s="54" customFormat="1" ht="11.25" hidden="1" outlineLevel="3">
      <c r="F682" s="55"/>
      <c r="G682" s="56"/>
      <c r="H682" s="56"/>
      <c r="I682" s="391"/>
      <c r="J682" s="56"/>
      <c r="K682" s="58">
        <v>0</v>
      </c>
      <c r="L682" s="59"/>
      <c r="M682" s="60"/>
      <c r="N682" s="119"/>
      <c r="O682" s="61"/>
      <c r="P682" s="62"/>
      <c r="Q682" s="59"/>
      <c r="R682" s="59"/>
      <c r="S682" s="59"/>
    </row>
    <row r="683" spans="6:21" s="48" customFormat="1" ht="12" outlineLevel="2" collapsed="1">
      <c r="F683" s="20">
        <v>5</v>
      </c>
      <c r="G683" s="21" t="s">
        <v>15</v>
      </c>
      <c r="H683" s="49" t="s">
        <v>1997</v>
      </c>
      <c r="I683" s="118" t="s">
        <v>1998</v>
      </c>
      <c r="J683" s="21" t="s">
        <v>18</v>
      </c>
      <c r="K683" s="51">
        <f>12.5*1.2</f>
        <v>15</v>
      </c>
      <c r="L683" s="24">
        <v>0</v>
      </c>
      <c r="M683" s="51">
        <f>K683*(1+L683/100)</f>
        <v>15</v>
      </c>
      <c r="N683" s="114">
        <v>0</v>
      </c>
      <c r="O683" s="25">
        <f>M683*N683</f>
        <v>0</v>
      </c>
      <c r="P683" s="52">
        <v>1.6809999999999999E-2</v>
      </c>
      <c r="Q683" s="53">
        <f>M683*P683</f>
        <v>0.25214999999999999</v>
      </c>
      <c r="R683" s="52"/>
      <c r="S683" s="53">
        <f>M683*R683</f>
        <v>0</v>
      </c>
    </row>
    <row r="684" spans="6:21" s="54" customFormat="1" ht="11.25" hidden="1" outlineLevel="3">
      <c r="F684" s="55"/>
      <c r="G684" s="56"/>
      <c r="H684" s="56"/>
      <c r="I684" s="57" t="s">
        <v>1993</v>
      </c>
      <c r="J684" s="56"/>
      <c r="K684" s="58">
        <v>0</v>
      </c>
      <c r="L684" s="59"/>
      <c r="M684" s="60"/>
      <c r="N684" s="119"/>
      <c r="O684" s="61"/>
      <c r="P684" s="62"/>
      <c r="Q684" s="59"/>
      <c r="R684" s="59"/>
      <c r="S684" s="59"/>
    </row>
    <row r="685" spans="6:21" s="54" customFormat="1" ht="11.25" hidden="1" outlineLevel="3">
      <c r="F685" s="55"/>
      <c r="G685" s="56"/>
      <c r="H685" s="56"/>
      <c r="I685" s="57" t="s">
        <v>1994</v>
      </c>
      <c r="J685" s="56"/>
      <c r="K685" s="58">
        <v>15</v>
      </c>
      <c r="L685" s="59"/>
      <c r="M685" s="60"/>
      <c r="N685" s="119"/>
      <c r="O685" s="61"/>
      <c r="P685" s="62"/>
      <c r="Q685" s="59"/>
      <c r="R685" s="59"/>
      <c r="S685" s="59"/>
    </row>
    <row r="686" spans="6:21" s="54" customFormat="1" ht="11.25" hidden="1" outlineLevel="3">
      <c r="F686" s="55"/>
      <c r="G686" s="56"/>
      <c r="H686" s="56"/>
      <c r="I686" s="57"/>
      <c r="J686" s="56"/>
      <c r="K686" s="58">
        <v>0</v>
      </c>
      <c r="L686" s="59"/>
      <c r="M686" s="60"/>
      <c r="N686" s="119"/>
      <c r="O686" s="61"/>
      <c r="P686" s="62"/>
      <c r="Q686" s="59"/>
      <c r="R686" s="59"/>
      <c r="S686" s="59"/>
    </row>
    <row r="687" spans="6:21" s="48" customFormat="1" ht="24" outlineLevel="2">
      <c r="F687" s="20">
        <v>6</v>
      </c>
      <c r="G687" s="21" t="s">
        <v>15</v>
      </c>
      <c r="H687" s="49" t="s">
        <v>248</v>
      </c>
      <c r="I687" s="50" t="s">
        <v>617</v>
      </c>
      <c r="J687" s="21" t="s">
        <v>0</v>
      </c>
      <c r="K687" s="51">
        <v>1.62</v>
      </c>
      <c r="L687" s="24">
        <v>0</v>
      </c>
      <c r="M687" s="51">
        <f>K687*(1+L687/100)</f>
        <v>1.62</v>
      </c>
      <c r="N687" s="114">
        <v>0</v>
      </c>
      <c r="O687" s="25">
        <f>M687*N687</f>
        <v>0</v>
      </c>
      <c r="P687" s="52"/>
      <c r="Q687" s="53">
        <f>M687*P687</f>
        <v>0</v>
      </c>
      <c r="R687" s="52"/>
      <c r="S687" s="53">
        <f>M687*R687</f>
        <v>0</v>
      </c>
    </row>
    <row r="688" spans="6:21" s="90" customFormat="1" ht="12.75" customHeight="1" outlineLevel="2">
      <c r="F688" s="91"/>
      <c r="G688" s="92"/>
      <c r="H688" s="92"/>
      <c r="I688" s="93"/>
      <c r="J688" s="92"/>
      <c r="K688" s="94"/>
      <c r="L688" s="95"/>
      <c r="M688" s="94"/>
      <c r="N688" s="95"/>
      <c r="O688" s="96"/>
      <c r="P688" s="97"/>
      <c r="Q688" s="95"/>
      <c r="R688" s="95"/>
      <c r="S688" s="95"/>
    </row>
    <row r="689" spans="6:19" s="40" customFormat="1" ht="16.5" customHeight="1" outlineLevel="1">
      <c r="F689" s="41"/>
      <c r="G689" s="6"/>
      <c r="H689" s="42"/>
      <c r="I689" s="42" t="s">
        <v>540</v>
      </c>
      <c r="J689" s="6"/>
      <c r="K689" s="43"/>
      <c r="L689" s="44"/>
      <c r="M689" s="43"/>
      <c r="N689" s="44"/>
      <c r="O689" s="45">
        <f>SUBTOTAL(9,O690:O695)</f>
        <v>0</v>
      </c>
      <c r="P689" s="46"/>
      <c r="Q689" s="47">
        <f>SUBTOTAL(9,Q690:Q695)</f>
        <v>0</v>
      </c>
      <c r="R689" s="44"/>
      <c r="S689" s="47">
        <f>SUBTOTAL(9,S690:S695)</f>
        <v>0</v>
      </c>
    </row>
    <row r="690" spans="6:19" s="115" customFormat="1" ht="12" outlineLevel="2">
      <c r="F690" s="402">
        <v>1</v>
      </c>
      <c r="G690" s="21" t="s">
        <v>6</v>
      </c>
      <c r="H690" s="116" t="s">
        <v>693</v>
      </c>
      <c r="I690" s="50" t="s">
        <v>694</v>
      </c>
      <c r="J690" s="21" t="s">
        <v>8</v>
      </c>
      <c r="K690" s="51">
        <v>1.65</v>
      </c>
      <c r="L690" s="24">
        <v>0</v>
      </c>
      <c r="M690" s="51">
        <f t="shared" ref="M690:M693" si="4">K690*(1+L690/100)</f>
        <v>1.65</v>
      </c>
      <c r="N690" s="24">
        <v>0</v>
      </c>
      <c r="O690" s="25">
        <f t="shared" ref="O690:O693" si="5">M690*N690</f>
        <v>0</v>
      </c>
      <c r="P690" s="52"/>
      <c r="Q690" s="53">
        <f t="shared" ref="Q690:Q693" si="6">M690*P690</f>
        <v>0</v>
      </c>
      <c r="R690" s="52"/>
      <c r="S690" s="53">
        <f t="shared" ref="S690:S693" si="7">M690*R690</f>
        <v>0</v>
      </c>
    </row>
    <row r="691" spans="6:19" s="115" customFormat="1" ht="12" outlineLevel="2">
      <c r="F691" s="412">
        <v>2</v>
      </c>
      <c r="G691" s="21" t="s">
        <v>6</v>
      </c>
      <c r="H691" s="116" t="s">
        <v>695</v>
      </c>
      <c r="I691" s="50" t="s">
        <v>696</v>
      </c>
      <c r="J691" s="21" t="s">
        <v>8</v>
      </c>
      <c r="K691" s="51">
        <v>25</v>
      </c>
      <c r="L691" s="24">
        <v>0</v>
      </c>
      <c r="M691" s="51">
        <f t="shared" si="4"/>
        <v>25</v>
      </c>
      <c r="N691" s="24">
        <v>0</v>
      </c>
      <c r="O691" s="25">
        <f t="shared" si="5"/>
        <v>0</v>
      </c>
      <c r="P691" s="52"/>
      <c r="Q691" s="53">
        <f t="shared" si="6"/>
        <v>0</v>
      </c>
      <c r="R691" s="52"/>
      <c r="S691" s="53">
        <f t="shared" si="7"/>
        <v>0</v>
      </c>
    </row>
    <row r="692" spans="6:19" s="115" customFormat="1" ht="12" outlineLevel="2">
      <c r="F692" s="412">
        <v>3</v>
      </c>
      <c r="G692" s="21" t="s">
        <v>6</v>
      </c>
      <c r="H692" s="116" t="s">
        <v>697</v>
      </c>
      <c r="I692" s="50" t="s">
        <v>698</v>
      </c>
      <c r="J692" s="21" t="s">
        <v>8</v>
      </c>
      <c r="K692" s="51">
        <v>10</v>
      </c>
      <c r="L692" s="24">
        <v>0</v>
      </c>
      <c r="M692" s="51">
        <f t="shared" si="4"/>
        <v>10</v>
      </c>
      <c r="N692" s="24">
        <v>0</v>
      </c>
      <c r="O692" s="25">
        <f t="shared" si="5"/>
        <v>0</v>
      </c>
      <c r="P692" s="52"/>
      <c r="Q692" s="53">
        <f t="shared" si="6"/>
        <v>0</v>
      </c>
      <c r="R692" s="52"/>
      <c r="S692" s="53">
        <f t="shared" si="7"/>
        <v>0</v>
      </c>
    </row>
    <row r="693" spans="6:19" s="115" customFormat="1" ht="12" outlineLevel="2">
      <c r="F693" s="402">
        <v>4</v>
      </c>
      <c r="G693" s="21" t="s">
        <v>6</v>
      </c>
      <c r="H693" s="116" t="s">
        <v>699</v>
      </c>
      <c r="I693" s="50" t="s">
        <v>700</v>
      </c>
      <c r="J693" s="21" t="s">
        <v>35</v>
      </c>
      <c r="K693" s="51">
        <v>2</v>
      </c>
      <c r="L693" s="24">
        <v>0</v>
      </c>
      <c r="M693" s="51">
        <f t="shared" si="4"/>
        <v>2</v>
      </c>
      <c r="N693" s="24">
        <v>0</v>
      </c>
      <c r="O693" s="25">
        <f t="shared" si="5"/>
        <v>0</v>
      </c>
      <c r="P693" s="52"/>
      <c r="Q693" s="53">
        <f t="shared" si="6"/>
        <v>0</v>
      </c>
      <c r="R693" s="52"/>
      <c r="S693" s="53">
        <f t="shared" si="7"/>
        <v>0</v>
      </c>
    </row>
    <row r="694" spans="6:19" s="48" customFormat="1" ht="24" outlineLevel="2">
      <c r="F694" s="20">
        <v>5</v>
      </c>
      <c r="G694" s="21" t="s">
        <v>15</v>
      </c>
      <c r="H694" s="49" t="s">
        <v>249</v>
      </c>
      <c r="I694" s="50" t="s">
        <v>605</v>
      </c>
      <c r="J694" s="21" t="s">
        <v>0</v>
      </c>
      <c r="K694" s="51">
        <v>1.61</v>
      </c>
      <c r="L694" s="24">
        <v>0</v>
      </c>
      <c r="M694" s="51">
        <f>K694*(1+L694/100)</f>
        <v>1.61</v>
      </c>
      <c r="N694" s="24">
        <v>0</v>
      </c>
      <c r="O694" s="25">
        <f>M694*N694</f>
        <v>0</v>
      </c>
      <c r="P694" s="52"/>
      <c r="Q694" s="53">
        <f>M694*P694</f>
        <v>0</v>
      </c>
      <c r="R694" s="52"/>
      <c r="S694" s="53">
        <f>M694*R694</f>
        <v>0</v>
      </c>
    </row>
    <row r="695" spans="6:19" s="90" customFormat="1" ht="12.75" customHeight="1" outlineLevel="2">
      <c r="F695" s="91"/>
      <c r="G695" s="92"/>
      <c r="H695" s="92"/>
      <c r="I695" s="93"/>
      <c r="J695" s="92"/>
      <c r="K695" s="94"/>
      <c r="L695" s="95"/>
      <c r="M695" s="94"/>
      <c r="N695" s="95"/>
      <c r="O695" s="96"/>
      <c r="P695" s="97"/>
      <c r="Q695" s="95"/>
      <c r="R695" s="95"/>
      <c r="S695" s="95"/>
    </row>
    <row r="696" spans="6:19" s="40" customFormat="1" ht="16.5" customHeight="1" outlineLevel="1">
      <c r="F696" s="41"/>
      <c r="G696" s="6"/>
      <c r="H696" s="42"/>
      <c r="I696" s="42" t="s">
        <v>541</v>
      </c>
      <c r="J696" s="6"/>
      <c r="K696" s="43"/>
      <c r="L696" s="44"/>
      <c r="M696" s="43"/>
      <c r="N696" s="44"/>
      <c r="O696" s="45">
        <f>SUBTOTAL(9,O698:O706)</f>
        <v>0</v>
      </c>
      <c r="P696" s="46"/>
      <c r="Q696" s="47">
        <f>SUBTOTAL(9,Q698:Q706)</f>
        <v>0</v>
      </c>
      <c r="R696" s="44"/>
      <c r="S696" s="47">
        <f>SUBTOTAL(9,S698:S706)</f>
        <v>0</v>
      </c>
    </row>
    <row r="697" spans="6:19" s="40" customFormat="1" ht="16.5" customHeight="1" outlineLevel="1">
      <c r="F697" s="41"/>
      <c r="G697" s="6"/>
      <c r="H697" s="42"/>
      <c r="I697" s="120" t="s">
        <v>740</v>
      </c>
      <c r="J697" s="6"/>
      <c r="K697" s="43"/>
      <c r="L697" s="44"/>
      <c r="M697" s="43"/>
      <c r="N697" s="44"/>
      <c r="O697" s="45"/>
      <c r="P697" s="46"/>
      <c r="Q697" s="47"/>
      <c r="R697" s="44"/>
      <c r="S697" s="47"/>
    </row>
    <row r="698" spans="6:19" s="48" customFormat="1" ht="12" outlineLevel="2" collapsed="1">
      <c r="F698" s="20">
        <v>1</v>
      </c>
      <c r="G698" s="21" t="s">
        <v>15</v>
      </c>
      <c r="H698" s="49" t="s">
        <v>702</v>
      </c>
      <c r="I698" s="50" t="s">
        <v>701</v>
      </c>
      <c r="J698" s="21" t="s">
        <v>8</v>
      </c>
      <c r="K698" s="51">
        <v>21.385000000000002</v>
      </c>
      <c r="L698" s="24">
        <v>0</v>
      </c>
      <c r="M698" s="51">
        <f>K698*(1+L698/100)</f>
        <v>21.385000000000002</v>
      </c>
      <c r="N698" s="24">
        <v>0</v>
      </c>
      <c r="O698" s="25">
        <f>M698*N698</f>
        <v>0</v>
      </c>
      <c r="P698" s="52"/>
      <c r="Q698" s="53">
        <f>M698*P698</f>
        <v>0</v>
      </c>
      <c r="R698" s="52"/>
      <c r="S698" s="53">
        <f>M698*R698</f>
        <v>0</v>
      </c>
    </row>
    <row r="699" spans="6:19" s="54" customFormat="1" ht="11.25" hidden="1" outlineLevel="3">
      <c r="F699" s="55"/>
      <c r="G699" s="56"/>
      <c r="H699" s="56"/>
      <c r="I699" s="57" t="s">
        <v>39</v>
      </c>
      <c r="J699" s="56"/>
      <c r="K699" s="58">
        <v>0</v>
      </c>
      <c r="L699" s="59"/>
      <c r="M699" s="60"/>
      <c r="N699" s="59"/>
      <c r="O699" s="61"/>
      <c r="P699" s="62"/>
      <c r="Q699" s="59"/>
      <c r="R699" s="59"/>
      <c r="S699" s="59"/>
    </row>
    <row r="700" spans="6:19" s="54" customFormat="1" ht="11.25" hidden="1" outlineLevel="3">
      <c r="F700" s="55"/>
      <c r="G700" s="56"/>
      <c r="H700" s="56"/>
      <c r="I700" s="57" t="s">
        <v>275</v>
      </c>
      <c r="J700" s="56"/>
      <c r="K700" s="58">
        <v>11.455</v>
      </c>
      <c r="L700" s="59"/>
      <c r="M700" s="60"/>
      <c r="N700" s="59"/>
      <c r="O700" s="61"/>
      <c r="P700" s="62"/>
      <c r="Q700" s="59"/>
      <c r="R700" s="59"/>
      <c r="S700" s="59"/>
    </row>
    <row r="701" spans="6:19" s="54" customFormat="1" ht="11.25" hidden="1" outlineLevel="3">
      <c r="F701" s="55"/>
      <c r="G701" s="56"/>
      <c r="H701" s="56"/>
      <c r="I701" s="57" t="s">
        <v>37</v>
      </c>
      <c r="J701" s="56"/>
      <c r="K701" s="58">
        <v>0</v>
      </c>
      <c r="L701" s="59"/>
      <c r="M701" s="60"/>
      <c r="N701" s="59"/>
      <c r="O701" s="61"/>
      <c r="P701" s="62"/>
      <c r="Q701" s="59"/>
      <c r="R701" s="59"/>
      <c r="S701" s="59"/>
    </row>
    <row r="702" spans="6:19" s="54" customFormat="1" ht="11.25" hidden="1" outlineLevel="3">
      <c r="F702" s="55"/>
      <c r="G702" s="56"/>
      <c r="H702" s="56"/>
      <c r="I702" s="57" t="s">
        <v>94</v>
      </c>
      <c r="J702" s="56"/>
      <c r="K702" s="58">
        <v>9.93</v>
      </c>
      <c r="L702" s="59"/>
      <c r="M702" s="60"/>
      <c r="N702" s="59"/>
      <c r="O702" s="61"/>
      <c r="P702" s="62"/>
      <c r="Q702" s="59"/>
      <c r="R702" s="59"/>
      <c r="S702" s="59"/>
    </row>
    <row r="703" spans="6:19" s="54" customFormat="1" ht="11.25" hidden="1" outlineLevel="3">
      <c r="F703" s="55"/>
      <c r="G703" s="56"/>
      <c r="H703" s="56"/>
      <c r="I703" s="57"/>
      <c r="J703" s="56"/>
      <c r="K703" s="58">
        <v>0</v>
      </c>
      <c r="L703" s="59"/>
      <c r="M703" s="60"/>
      <c r="N703" s="59"/>
      <c r="O703" s="61"/>
      <c r="P703" s="62"/>
      <c r="Q703" s="59"/>
      <c r="R703" s="59"/>
      <c r="S703" s="59"/>
    </row>
    <row r="704" spans="6:19" s="115" customFormat="1" ht="12" outlineLevel="2">
      <c r="F704" s="20">
        <v>2</v>
      </c>
      <c r="G704" s="21" t="s">
        <v>15</v>
      </c>
      <c r="H704" s="49" t="s">
        <v>703</v>
      </c>
      <c r="I704" s="50" t="s">
        <v>704</v>
      </c>
      <c r="J704" s="21" t="s">
        <v>8</v>
      </c>
      <c r="K704" s="51">
        <v>1.65</v>
      </c>
      <c r="L704" s="24">
        <v>0</v>
      </c>
      <c r="M704" s="51">
        <f>K704*(1+L704/100)</f>
        <v>1.65</v>
      </c>
      <c r="N704" s="114">
        <v>0</v>
      </c>
      <c r="O704" s="25">
        <f>M704*N704</f>
        <v>0</v>
      </c>
      <c r="P704" s="52"/>
      <c r="Q704" s="53">
        <f>M704*P704</f>
        <v>0</v>
      </c>
      <c r="R704" s="52"/>
      <c r="S704" s="53">
        <f>M704*R704</f>
        <v>0</v>
      </c>
    </row>
    <row r="705" spans="6:19" s="48" customFormat="1" ht="24" outlineLevel="2">
      <c r="F705" s="20">
        <v>3</v>
      </c>
      <c r="G705" s="21" t="s">
        <v>15</v>
      </c>
      <c r="H705" s="49" t="s">
        <v>250</v>
      </c>
      <c r="I705" s="50" t="s">
        <v>606</v>
      </c>
      <c r="J705" s="21" t="s">
        <v>0</v>
      </c>
      <c r="K705" s="51">
        <v>1.1000000000000001</v>
      </c>
      <c r="L705" s="24">
        <v>0</v>
      </c>
      <c r="M705" s="51">
        <f>K705*(1+L705/100)</f>
        <v>1.1000000000000001</v>
      </c>
      <c r="N705" s="24">
        <v>0</v>
      </c>
      <c r="O705" s="25">
        <f>M705*N705</f>
        <v>0</v>
      </c>
      <c r="P705" s="52"/>
      <c r="Q705" s="53">
        <f>M705*P705</f>
        <v>0</v>
      </c>
      <c r="R705" s="52"/>
      <c r="S705" s="53">
        <f>M705*R705</f>
        <v>0</v>
      </c>
    </row>
    <row r="706" spans="6:19" s="90" customFormat="1" ht="12.75" customHeight="1" outlineLevel="2">
      <c r="F706" s="91"/>
      <c r="G706" s="92"/>
      <c r="H706" s="92"/>
      <c r="I706" s="93"/>
      <c r="J706" s="92"/>
      <c r="K706" s="94"/>
      <c r="L706" s="95"/>
      <c r="M706" s="94"/>
      <c r="N706" s="95"/>
      <c r="O706" s="96"/>
      <c r="P706" s="97"/>
      <c r="Q706" s="95"/>
      <c r="R706" s="95"/>
      <c r="S706" s="95"/>
    </row>
    <row r="707" spans="6:19" s="40" customFormat="1" ht="16.5" customHeight="1" outlineLevel="1">
      <c r="F707" s="41"/>
      <c r="G707" s="6"/>
      <c r="H707" s="42"/>
      <c r="I707" s="42" t="s">
        <v>464</v>
      </c>
      <c r="J707" s="6"/>
      <c r="K707" s="43"/>
      <c r="L707" s="44"/>
      <c r="M707" s="43"/>
      <c r="N707" s="44"/>
      <c r="O707" s="45">
        <f>SUBTOTAL(9,O709:O725)</f>
        <v>0</v>
      </c>
      <c r="P707" s="46"/>
      <c r="Q707" s="47">
        <f>SUBTOTAL(9,Q709:Q725)</f>
        <v>0</v>
      </c>
      <c r="R707" s="44"/>
      <c r="S707" s="47">
        <f>SUBTOTAL(9,S709:S725)</f>
        <v>0</v>
      </c>
    </row>
    <row r="708" spans="6:19" s="40" customFormat="1" ht="16.5" customHeight="1" outlineLevel="1">
      <c r="F708" s="41"/>
      <c r="G708" s="6"/>
      <c r="H708" s="42"/>
      <c r="I708" s="120" t="s">
        <v>740</v>
      </c>
      <c r="J708" s="6"/>
      <c r="K708" s="43"/>
      <c r="L708" s="44"/>
      <c r="M708" s="43"/>
      <c r="N708" s="44"/>
      <c r="O708" s="45"/>
      <c r="P708" s="46"/>
      <c r="Q708" s="47"/>
      <c r="R708" s="44"/>
      <c r="S708" s="47"/>
    </row>
    <row r="709" spans="6:19" s="115" customFormat="1" ht="12" outlineLevel="2">
      <c r="F709" s="20">
        <v>1</v>
      </c>
      <c r="G709" s="21" t="s">
        <v>6</v>
      </c>
      <c r="H709" s="49" t="s">
        <v>705</v>
      </c>
      <c r="I709" s="50" t="s">
        <v>706</v>
      </c>
      <c r="J709" s="21" t="s">
        <v>35</v>
      </c>
      <c r="K709" s="51">
        <v>1</v>
      </c>
      <c r="L709" s="24">
        <v>0</v>
      </c>
      <c r="M709" s="51">
        <f t="shared" ref="M709:M723" si="8">K709*(1+L709/100)</f>
        <v>1</v>
      </c>
      <c r="N709" s="114">
        <v>0</v>
      </c>
      <c r="O709" s="25">
        <f t="shared" ref="O709:O723" si="9">M709*N709</f>
        <v>0</v>
      </c>
      <c r="P709" s="52"/>
      <c r="Q709" s="53">
        <f t="shared" ref="Q709:Q723" si="10">M709*P709</f>
        <v>0</v>
      </c>
      <c r="R709" s="52"/>
      <c r="S709" s="53">
        <f t="shared" ref="S709:S723" si="11">M709*R709</f>
        <v>0</v>
      </c>
    </row>
    <row r="710" spans="6:19" s="115" customFormat="1" ht="12" outlineLevel="2">
      <c r="F710" s="20">
        <v>2</v>
      </c>
      <c r="G710" s="21" t="s">
        <v>6</v>
      </c>
      <c r="H710" s="49" t="s">
        <v>707</v>
      </c>
      <c r="I710" s="50" t="s">
        <v>708</v>
      </c>
      <c r="J710" s="21" t="s">
        <v>35</v>
      </c>
      <c r="K710" s="51">
        <v>1</v>
      </c>
      <c r="L710" s="24">
        <v>0</v>
      </c>
      <c r="M710" s="51">
        <f t="shared" si="8"/>
        <v>1</v>
      </c>
      <c r="N710" s="114">
        <v>0</v>
      </c>
      <c r="O710" s="25">
        <f t="shared" si="9"/>
        <v>0</v>
      </c>
      <c r="P710" s="52"/>
      <c r="Q710" s="53">
        <f t="shared" si="10"/>
        <v>0</v>
      </c>
      <c r="R710" s="52"/>
      <c r="S710" s="53">
        <f t="shared" si="11"/>
        <v>0</v>
      </c>
    </row>
    <row r="711" spans="6:19" s="115" customFormat="1" ht="12" outlineLevel="2">
      <c r="F711" s="20">
        <v>3</v>
      </c>
      <c r="G711" s="21" t="s">
        <v>6</v>
      </c>
      <c r="H711" s="49" t="s">
        <v>709</v>
      </c>
      <c r="I711" s="50" t="s">
        <v>710</v>
      </c>
      <c r="J711" s="21" t="s">
        <v>35</v>
      </c>
      <c r="K711" s="51">
        <v>1</v>
      </c>
      <c r="L711" s="24">
        <v>0</v>
      </c>
      <c r="M711" s="51">
        <f t="shared" si="8"/>
        <v>1</v>
      </c>
      <c r="N711" s="114">
        <v>0</v>
      </c>
      <c r="O711" s="25">
        <f t="shared" si="9"/>
        <v>0</v>
      </c>
      <c r="P711" s="52"/>
      <c r="Q711" s="53">
        <f t="shared" si="10"/>
        <v>0</v>
      </c>
      <c r="R711" s="52"/>
      <c r="S711" s="53">
        <f t="shared" si="11"/>
        <v>0</v>
      </c>
    </row>
    <row r="712" spans="6:19" s="115" customFormat="1" ht="12" outlineLevel="2">
      <c r="F712" s="20">
        <v>4</v>
      </c>
      <c r="G712" s="21" t="s">
        <v>6</v>
      </c>
      <c r="H712" s="116" t="s">
        <v>711</v>
      </c>
      <c r="I712" s="50" t="s">
        <v>712</v>
      </c>
      <c r="J712" s="21" t="s">
        <v>35</v>
      </c>
      <c r="K712" s="51">
        <v>1</v>
      </c>
      <c r="L712" s="24">
        <v>0</v>
      </c>
      <c r="M712" s="51">
        <f t="shared" si="8"/>
        <v>1</v>
      </c>
      <c r="N712" s="114">
        <v>0</v>
      </c>
      <c r="O712" s="25">
        <f t="shared" si="9"/>
        <v>0</v>
      </c>
      <c r="P712" s="52"/>
      <c r="Q712" s="53">
        <f t="shared" si="10"/>
        <v>0</v>
      </c>
      <c r="R712" s="52"/>
      <c r="S712" s="53">
        <f t="shared" si="11"/>
        <v>0</v>
      </c>
    </row>
    <row r="713" spans="6:19" s="115" customFormat="1" ht="12" outlineLevel="2">
      <c r="F713" s="20">
        <v>5</v>
      </c>
      <c r="G713" s="21" t="s">
        <v>6</v>
      </c>
      <c r="H713" s="49" t="s">
        <v>713</v>
      </c>
      <c r="I713" s="50" t="s">
        <v>741</v>
      </c>
      <c r="J713" s="21" t="s">
        <v>35</v>
      </c>
      <c r="K713" s="51">
        <v>1</v>
      </c>
      <c r="L713" s="24">
        <v>0</v>
      </c>
      <c r="M713" s="51">
        <f t="shared" si="8"/>
        <v>1</v>
      </c>
      <c r="N713" s="114">
        <v>0</v>
      </c>
      <c r="O713" s="25">
        <f t="shared" si="9"/>
        <v>0</v>
      </c>
      <c r="P713" s="52"/>
      <c r="Q713" s="53">
        <f t="shared" si="10"/>
        <v>0</v>
      </c>
      <c r="R713" s="52"/>
      <c r="S713" s="53">
        <f t="shared" si="11"/>
        <v>0</v>
      </c>
    </row>
    <row r="714" spans="6:19" s="115" customFormat="1" ht="12" outlineLevel="2">
      <c r="F714" s="20">
        <v>6</v>
      </c>
      <c r="G714" s="21" t="s">
        <v>6</v>
      </c>
      <c r="H714" s="49" t="s">
        <v>743</v>
      </c>
      <c r="I714" s="50" t="s">
        <v>742</v>
      </c>
      <c r="J714" s="21" t="s">
        <v>35</v>
      </c>
      <c r="K714" s="51">
        <v>1</v>
      </c>
      <c r="L714" s="24">
        <v>0</v>
      </c>
      <c r="M714" s="51">
        <f t="shared" si="8"/>
        <v>1</v>
      </c>
      <c r="N714" s="114">
        <v>0</v>
      </c>
      <c r="O714" s="25">
        <f t="shared" si="9"/>
        <v>0</v>
      </c>
      <c r="P714" s="52"/>
      <c r="Q714" s="53">
        <v>0</v>
      </c>
      <c r="R714" s="52"/>
      <c r="S714" s="53">
        <f t="shared" si="11"/>
        <v>0</v>
      </c>
    </row>
    <row r="715" spans="6:19" s="115" customFormat="1" ht="12" outlineLevel="2">
      <c r="F715" s="20">
        <v>7</v>
      </c>
      <c r="G715" s="21" t="s">
        <v>6</v>
      </c>
      <c r="H715" s="49" t="s">
        <v>714</v>
      </c>
      <c r="I715" s="50" t="s">
        <v>715</v>
      </c>
      <c r="J715" s="21" t="s">
        <v>35</v>
      </c>
      <c r="K715" s="51">
        <v>4</v>
      </c>
      <c r="L715" s="24">
        <v>0</v>
      </c>
      <c r="M715" s="51">
        <f t="shared" si="8"/>
        <v>4</v>
      </c>
      <c r="N715" s="114">
        <v>0</v>
      </c>
      <c r="O715" s="25">
        <f t="shared" si="9"/>
        <v>0</v>
      </c>
      <c r="P715" s="52"/>
      <c r="Q715" s="53">
        <f t="shared" si="10"/>
        <v>0</v>
      </c>
      <c r="R715" s="52"/>
      <c r="S715" s="53">
        <f t="shared" si="11"/>
        <v>0</v>
      </c>
    </row>
    <row r="716" spans="6:19" s="115" customFormat="1" ht="12" outlineLevel="2">
      <c r="F716" s="20">
        <v>8</v>
      </c>
      <c r="G716" s="21" t="s">
        <v>6</v>
      </c>
      <c r="H716" s="49" t="s">
        <v>716</v>
      </c>
      <c r="I716" s="50" t="s">
        <v>717</v>
      </c>
      <c r="J716" s="21" t="s">
        <v>35</v>
      </c>
      <c r="K716" s="51">
        <v>1</v>
      </c>
      <c r="L716" s="24">
        <v>0</v>
      </c>
      <c r="M716" s="51">
        <f t="shared" si="8"/>
        <v>1</v>
      </c>
      <c r="N716" s="114">
        <v>0</v>
      </c>
      <c r="O716" s="25">
        <f t="shared" si="9"/>
        <v>0</v>
      </c>
      <c r="P716" s="52"/>
      <c r="Q716" s="53">
        <f t="shared" si="10"/>
        <v>0</v>
      </c>
      <c r="R716" s="52"/>
      <c r="S716" s="53">
        <f t="shared" si="11"/>
        <v>0</v>
      </c>
    </row>
    <row r="717" spans="6:19" s="115" customFormat="1" ht="12" outlineLevel="2">
      <c r="F717" s="20">
        <v>9</v>
      </c>
      <c r="G717" s="21" t="s">
        <v>6</v>
      </c>
      <c r="H717" s="49" t="s">
        <v>718</v>
      </c>
      <c r="I717" s="50" t="s">
        <v>719</v>
      </c>
      <c r="J717" s="21" t="s">
        <v>35</v>
      </c>
      <c r="K717" s="51">
        <v>5</v>
      </c>
      <c r="L717" s="24">
        <v>0</v>
      </c>
      <c r="M717" s="51">
        <f t="shared" si="8"/>
        <v>5</v>
      </c>
      <c r="N717" s="114">
        <v>0</v>
      </c>
      <c r="O717" s="25">
        <f t="shared" si="9"/>
        <v>0</v>
      </c>
      <c r="P717" s="52"/>
      <c r="Q717" s="53">
        <f t="shared" si="10"/>
        <v>0</v>
      </c>
      <c r="R717" s="52"/>
      <c r="S717" s="53">
        <f t="shared" si="11"/>
        <v>0</v>
      </c>
    </row>
    <row r="718" spans="6:19" s="115" customFormat="1" ht="12" outlineLevel="2">
      <c r="F718" s="20">
        <v>10</v>
      </c>
      <c r="G718" s="21" t="s">
        <v>6</v>
      </c>
      <c r="H718" s="49" t="s">
        <v>720</v>
      </c>
      <c r="I718" s="50" t="s">
        <v>721</v>
      </c>
      <c r="J718" s="21" t="s">
        <v>35</v>
      </c>
      <c r="K718" s="51">
        <v>1</v>
      </c>
      <c r="L718" s="24">
        <v>0</v>
      </c>
      <c r="M718" s="51">
        <f t="shared" si="8"/>
        <v>1</v>
      </c>
      <c r="N718" s="114">
        <v>0</v>
      </c>
      <c r="O718" s="25">
        <f t="shared" si="9"/>
        <v>0</v>
      </c>
      <c r="P718" s="52"/>
      <c r="Q718" s="53">
        <f t="shared" si="10"/>
        <v>0</v>
      </c>
      <c r="R718" s="52"/>
      <c r="S718" s="53">
        <f t="shared" si="11"/>
        <v>0</v>
      </c>
    </row>
    <row r="719" spans="6:19" s="115" customFormat="1" ht="12" outlineLevel="2">
      <c r="F719" s="20">
        <v>11</v>
      </c>
      <c r="G719" s="21" t="s">
        <v>6</v>
      </c>
      <c r="H719" s="49" t="s">
        <v>722</v>
      </c>
      <c r="I719" s="50" t="s">
        <v>723</v>
      </c>
      <c r="J719" s="21" t="s">
        <v>35</v>
      </c>
      <c r="K719" s="51">
        <v>1</v>
      </c>
      <c r="L719" s="24">
        <v>0</v>
      </c>
      <c r="M719" s="51">
        <f t="shared" si="8"/>
        <v>1</v>
      </c>
      <c r="N719" s="114">
        <v>0</v>
      </c>
      <c r="O719" s="25">
        <f t="shared" si="9"/>
        <v>0</v>
      </c>
      <c r="P719" s="52"/>
      <c r="Q719" s="53">
        <f t="shared" si="10"/>
        <v>0</v>
      </c>
      <c r="R719" s="52"/>
      <c r="S719" s="53">
        <f t="shared" si="11"/>
        <v>0</v>
      </c>
    </row>
    <row r="720" spans="6:19" s="115" customFormat="1" ht="12" outlineLevel="2">
      <c r="F720" s="20">
        <v>12</v>
      </c>
      <c r="G720" s="21" t="s">
        <v>6</v>
      </c>
      <c r="H720" s="116" t="s">
        <v>711</v>
      </c>
      <c r="I720" s="50" t="s">
        <v>712</v>
      </c>
      <c r="J720" s="21" t="s">
        <v>35</v>
      </c>
      <c r="K720" s="51">
        <v>1</v>
      </c>
      <c r="L720" s="24">
        <v>0</v>
      </c>
      <c r="M720" s="51">
        <f t="shared" si="8"/>
        <v>1</v>
      </c>
      <c r="N720" s="114">
        <v>0</v>
      </c>
      <c r="O720" s="25">
        <f t="shared" si="9"/>
        <v>0</v>
      </c>
      <c r="P720" s="52"/>
      <c r="Q720" s="53">
        <f t="shared" si="10"/>
        <v>0</v>
      </c>
      <c r="R720" s="52"/>
      <c r="S720" s="53">
        <f t="shared" si="11"/>
        <v>0</v>
      </c>
    </row>
    <row r="721" spans="6:19" s="115" customFormat="1" ht="12" outlineLevel="2">
      <c r="F721" s="20">
        <v>13</v>
      </c>
      <c r="G721" s="21" t="s">
        <v>6</v>
      </c>
      <c r="H721" s="116" t="s">
        <v>724</v>
      </c>
      <c r="I721" s="50" t="s">
        <v>725</v>
      </c>
      <c r="J721" s="21" t="s">
        <v>35</v>
      </c>
      <c r="K721" s="51">
        <v>1</v>
      </c>
      <c r="L721" s="24">
        <v>0</v>
      </c>
      <c r="M721" s="51">
        <f t="shared" si="8"/>
        <v>1</v>
      </c>
      <c r="N721" s="114">
        <v>0</v>
      </c>
      <c r="O721" s="25">
        <f t="shared" si="9"/>
        <v>0</v>
      </c>
      <c r="P721" s="52"/>
      <c r="Q721" s="53">
        <f t="shared" si="10"/>
        <v>0</v>
      </c>
      <c r="R721" s="52"/>
      <c r="S721" s="53">
        <f t="shared" si="11"/>
        <v>0</v>
      </c>
    </row>
    <row r="722" spans="6:19" s="115" customFormat="1" ht="12" outlineLevel="2">
      <c r="F722" s="20">
        <v>14</v>
      </c>
      <c r="G722" s="21" t="s">
        <v>6</v>
      </c>
      <c r="H722" s="116" t="s">
        <v>726</v>
      </c>
      <c r="I722" s="50" t="s">
        <v>727</v>
      </c>
      <c r="J722" s="21" t="s">
        <v>18</v>
      </c>
      <c r="K722" s="51">
        <f>6.625*2.91+4.83*2.91+4.965*2.1*2</f>
        <v>54.187050000000006</v>
      </c>
      <c r="L722" s="24">
        <v>0</v>
      </c>
      <c r="M722" s="51">
        <f t="shared" si="8"/>
        <v>54.187050000000006</v>
      </c>
      <c r="N722" s="114">
        <v>0</v>
      </c>
      <c r="O722" s="25">
        <f t="shared" si="9"/>
        <v>0</v>
      </c>
      <c r="P722" s="52"/>
      <c r="Q722" s="53">
        <f t="shared" si="10"/>
        <v>0</v>
      </c>
      <c r="R722" s="52"/>
      <c r="S722" s="53">
        <f t="shared" si="11"/>
        <v>0</v>
      </c>
    </row>
    <row r="723" spans="6:19" s="115" customFormat="1" ht="12" outlineLevel="2">
      <c r="F723" s="20">
        <v>15</v>
      </c>
      <c r="G723" s="21" t="s">
        <v>6</v>
      </c>
      <c r="H723" s="116" t="s">
        <v>728</v>
      </c>
      <c r="I723" s="50" t="s">
        <v>729</v>
      </c>
      <c r="J723" s="21" t="s">
        <v>35</v>
      </c>
      <c r="K723" s="51">
        <v>1</v>
      </c>
      <c r="L723" s="24">
        <v>0</v>
      </c>
      <c r="M723" s="51">
        <f t="shared" si="8"/>
        <v>1</v>
      </c>
      <c r="N723" s="114">
        <v>0</v>
      </c>
      <c r="O723" s="25">
        <f t="shared" si="9"/>
        <v>0</v>
      </c>
      <c r="P723" s="52"/>
      <c r="Q723" s="53">
        <f t="shared" si="10"/>
        <v>0</v>
      </c>
      <c r="R723" s="52"/>
      <c r="S723" s="53">
        <f t="shared" si="11"/>
        <v>0</v>
      </c>
    </row>
    <row r="724" spans="6:19" s="48" customFormat="1" ht="24" outlineLevel="2">
      <c r="F724" s="20">
        <v>16</v>
      </c>
      <c r="G724" s="21" t="s">
        <v>15</v>
      </c>
      <c r="H724" s="49" t="s">
        <v>250</v>
      </c>
      <c r="I724" s="50" t="s">
        <v>606</v>
      </c>
      <c r="J724" s="21" t="s">
        <v>0</v>
      </c>
      <c r="K724" s="51">
        <v>1.1000000000000001</v>
      </c>
      <c r="L724" s="24">
        <v>0</v>
      </c>
      <c r="M724" s="51">
        <f>K724*(1+L724/100)</f>
        <v>1.1000000000000001</v>
      </c>
      <c r="N724" s="24">
        <v>0</v>
      </c>
      <c r="O724" s="25">
        <f>M724*N724</f>
        <v>0</v>
      </c>
      <c r="P724" s="52"/>
      <c r="Q724" s="53">
        <f>M724*P724</f>
        <v>0</v>
      </c>
      <c r="R724" s="52"/>
      <c r="S724" s="53">
        <f>M724*R724</f>
        <v>0</v>
      </c>
    </row>
    <row r="725" spans="6:19" s="90" customFormat="1" ht="12.75" customHeight="1" outlineLevel="2">
      <c r="F725" s="91"/>
      <c r="G725" s="92"/>
      <c r="H725" s="92"/>
      <c r="I725" s="93"/>
      <c r="J725" s="92"/>
      <c r="K725" s="94"/>
      <c r="L725" s="95"/>
      <c r="M725" s="94"/>
      <c r="N725" s="95"/>
      <c r="O725" s="96"/>
      <c r="P725" s="97"/>
      <c r="Q725" s="95"/>
      <c r="R725" s="95"/>
      <c r="S725" s="95"/>
    </row>
    <row r="726" spans="6:19" s="40" customFormat="1" ht="16.5" customHeight="1" outlineLevel="1">
      <c r="F726" s="41"/>
      <c r="G726" s="6"/>
      <c r="H726" s="42"/>
      <c r="I726" s="42" t="s">
        <v>276</v>
      </c>
      <c r="J726" s="6"/>
      <c r="K726" s="43"/>
      <c r="L726" s="44"/>
      <c r="M726" s="43"/>
      <c r="N726" s="44"/>
      <c r="O726" s="45">
        <f>SUBTOTAL(9,O728:O730)</f>
        <v>0</v>
      </c>
      <c r="P726" s="46"/>
      <c r="Q726" s="47">
        <f>SUBTOTAL(9,Q728:Q730)</f>
        <v>0</v>
      </c>
      <c r="R726" s="44"/>
      <c r="S726" s="47">
        <f>SUBTOTAL(9,S728:S730)</f>
        <v>0</v>
      </c>
    </row>
    <row r="727" spans="6:19" s="40" customFormat="1" ht="16.5" customHeight="1" outlineLevel="1">
      <c r="F727" s="41"/>
      <c r="G727" s="6"/>
      <c r="H727" s="42"/>
      <c r="I727" s="120" t="s">
        <v>740</v>
      </c>
      <c r="J727" s="6"/>
      <c r="K727" s="43"/>
      <c r="L727" s="44"/>
      <c r="M727" s="43"/>
      <c r="N727" s="44"/>
      <c r="O727" s="45"/>
      <c r="P727" s="46"/>
      <c r="Q727" s="47"/>
      <c r="R727" s="44"/>
      <c r="S727" s="47"/>
    </row>
    <row r="728" spans="6:19" s="115" customFormat="1" ht="12" outlineLevel="2">
      <c r="F728" s="20">
        <v>1</v>
      </c>
      <c r="G728" s="21" t="s">
        <v>6</v>
      </c>
      <c r="H728" s="49" t="s">
        <v>730</v>
      </c>
      <c r="I728" s="50" t="s">
        <v>2096</v>
      </c>
      <c r="J728" s="21" t="s">
        <v>35</v>
      </c>
      <c r="K728" s="51">
        <v>1</v>
      </c>
      <c r="L728" s="24">
        <v>0</v>
      </c>
      <c r="M728" s="51">
        <f>K728*(1+L728/100)</f>
        <v>1</v>
      </c>
      <c r="N728" s="24">
        <v>0</v>
      </c>
      <c r="O728" s="25">
        <f>M728*N728</f>
        <v>0</v>
      </c>
      <c r="P728" s="52"/>
      <c r="Q728" s="53">
        <f>M728*P728</f>
        <v>0</v>
      </c>
      <c r="R728" s="52"/>
      <c r="S728" s="53">
        <f>M728*R728</f>
        <v>0</v>
      </c>
    </row>
    <row r="729" spans="6:19" s="48" customFormat="1" ht="24" outlineLevel="2">
      <c r="F729" s="20">
        <v>2</v>
      </c>
      <c r="G729" s="21" t="s">
        <v>15</v>
      </c>
      <c r="H729" s="49" t="s">
        <v>250</v>
      </c>
      <c r="I729" s="50" t="s">
        <v>606</v>
      </c>
      <c r="J729" s="21" t="s">
        <v>0</v>
      </c>
      <c r="K729" s="51">
        <v>1.1000000000000001</v>
      </c>
      <c r="L729" s="24">
        <v>0</v>
      </c>
      <c r="M729" s="51">
        <f>K729*(1+L729/100)</f>
        <v>1.1000000000000001</v>
      </c>
      <c r="N729" s="24">
        <v>0</v>
      </c>
      <c r="O729" s="25">
        <f>M729*N729</f>
        <v>0</v>
      </c>
      <c r="P729" s="52"/>
      <c r="Q729" s="53">
        <f>M729*P729</f>
        <v>0</v>
      </c>
      <c r="R729" s="52"/>
      <c r="S729" s="53">
        <f>M729*R729</f>
        <v>0</v>
      </c>
    </row>
    <row r="730" spans="6:19" s="90" customFormat="1" ht="12.75" customHeight="1" outlineLevel="2">
      <c r="F730" s="91"/>
      <c r="G730" s="92"/>
      <c r="H730" s="92"/>
      <c r="I730" s="93"/>
      <c r="J730" s="92"/>
      <c r="K730" s="94"/>
      <c r="L730" s="95"/>
      <c r="M730" s="94"/>
      <c r="N730" s="95"/>
      <c r="O730" s="96"/>
      <c r="P730" s="97"/>
      <c r="Q730" s="95"/>
      <c r="R730" s="95"/>
      <c r="S730" s="95"/>
    </row>
    <row r="731" spans="6:19" s="40" customFormat="1" ht="16.5" customHeight="1" outlineLevel="1">
      <c r="F731" s="41"/>
      <c r="G731" s="6"/>
      <c r="H731" s="42"/>
      <c r="I731" s="42" t="s">
        <v>542</v>
      </c>
      <c r="J731" s="6"/>
      <c r="K731" s="43"/>
      <c r="L731" s="44"/>
      <c r="M731" s="43"/>
      <c r="N731" s="44"/>
      <c r="O731" s="45">
        <f>SUBTOTAL(9,O733:O761)</f>
        <v>0</v>
      </c>
      <c r="P731" s="46"/>
      <c r="Q731" s="47">
        <f>SUBTOTAL(9,Q733:Q761)</f>
        <v>0.20296900000000001</v>
      </c>
      <c r="R731" s="44"/>
      <c r="S731" s="47">
        <f>SUBTOTAL(9,S733:S761)</f>
        <v>0</v>
      </c>
    </row>
    <row r="732" spans="6:19" s="40" customFormat="1" ht="16.5" customHeight="1" outlineLevel="1">
      <c r="F732" s="41"/>
      <c r="G732" s="6"/>
      <c r="H732" s="42"/>
      <c r="I732" s="120" t="s">
        <v>740</v>
      </c>
      <c r="J732" s="6"/>
      <c r="K732" s="43"/>
      <c r="L732" s="44"/>
      <c r="M732" s="43"/>
      <c r="N732" s="44"/>
      <c r="O732" s="45"/>
      <c r="P732" s="46"/>
      <c r="Q732" s="47"/>
      <c r="R732" s="44"/>
      <c r="S732" s="47"/>
    </row>
    <row r="733" spans="6:19" s="48" customFormat="1" ht="12" outlineLevel="2" collapsed="1">
      <c r="F733" s="402">
        <v>1</v>
      </c>
      <c r="G733" s="21" t="s">
        <v>15</v>
      </c>
      <c r="H733" s="49" t="s">
        <v>731</v>
      </c>
      <c r="I733" s="50" t="s">
        <v>2013</v>
      </c>
      <c r="J733" s="21" t="s">
        <v>17</v>
      </c>
      <c r="K733" s="51">
        <v>4059.38</v>
      </c>
      <c r="L733" s="24">
        <v>0</v>
      </c>
      <c r="M733" s="51">
        <f>K733*(1+L733/100)</f>
        <v>4059.38</v>
      </c>
      <c r="N733" s="24">
        <v>0</v>
      </c>
      <c r="O733" s="25">
        <f>M733*N733</f>
        <v>0</v>
      </c>
      <c r="P733" s="52">
        <v>5.0000000000000002E-5</v>
      </c>
      <c r="Q733" s="53">
        <f>M733*P733</f>
        <v>0.20296900000000001</v>
      </c>
      <c r="R733" s="52"/>
      <c r="S733" s="53">
        <f>M733*R733</f>
        <v>0</v>
      </c>
    </row>
    <row r="734" spans="6:19" s="54" customFormat="1" ht="11.25" hidden="1" outlineLevel="3">
      <c r="F734" s="496"/>
      <c r="G734" s="56"/>
      <c r="H734" s="56"/>
      <c r="I734" s="57" t="s">
        <v>341</v>
      </c>
      <c r="J734" s="56"/>
      <c r="K734" s="58">
        <v>0</v>
      </c>
      <c r="L734" s="59"/>
      <c r="M734" s="60"/>
      <c r="N734" s="59"/>
      <c r="O734" s="61"/>
      <c r="P734" s="62"/>
      <c r="Q734" s="59"/>
      <c r="R734" s="59"/>
      <c r="S734" s="59"/>
    </row>
    <row r="735" spans="6:19" s="54" customFormat="1" ht="11.25" hidden="1" outlineLevel="3">
      <c r="F735" s="496"/>
      <c r="G735" s="56"/>
      <c r="H735" s="56"/>
      <c r="I735" s="57" t="s">
        <v>62</v>
      </c>
      <c r="J735" s="56"/>
      <c r="K735" s="58">
        <v>0</v>
      </c>
      <c r="L735" s="59"/>
      <c r="M735" s="60"/>
      <c r="N735" s="59"/>
      <c r="O735" s="61"/>
      <c r="P735" s="62"/>
      <c r="Q735" s="59"/>
      <c r="R735" s="59"/>
      <c r="S735" s="59"/>
    </row>
    <row r="736" spans="6:19" s="54" customFormat="1" ht="11.25" hidden="1" outlineLevel="3">
      <c r="F736" s="496"/>
      <c r="G736" s="56"/>
      <c r="H736" s="56"/>
      <c r="I736" s="57" t="s">
        <v>116</v>
      </c>
      <c r="J736" s="56"/>
      <c r="K736" s="58">
        <v>1254.5</v>
      </c>
      <c r="L736" s="59"/>
      <c r="M736" s="60"/>
      <c r="N736" s="59"/>
      <c r="O736" s="61"/>
      <c r="P736" s="62"/>
      <c r="Q736" s="59"/>
      <c r="R736" s="59"/>
      <c r="S736" s="59"/>
    </row>
    <row r="737" spans="6:19" s="54" customFormat="1" ht="11.25" hidden="1" outlineLevel="3">
      <c r="F737" s="496"/>
      <c r="G737" s="56"/>
      <c r="H737" s="56"/>
      <c r="I737" s="57" t="s">
        <v>30</v>
      </c>
      <c r="J737" s="56"/>
      <c r="K737" s="58">
        <v>0</v>
      </c>
      <c r="L737" s="59"/>
      <c r="M737" s="60"/>
      <c r="N737" s="59"/>
      <c r="O737" s="61"/>
      <c r="P737" s="62"/>
      <c r="Q737" s="59"/>
      <c r="R737" s="59"/>
      <c r="S737" s="59"/>
    </row>
    <row r="738" spans="6:19" s="54" customFormat="1" ht="11.25" hidden="1" outlineLevel="3">
      <c r="F738" s="496"/>
      <c r="G738" s="56"/>
      <c r="H738" s="56"/>
      <c r="I738" s="57" t="s">
        <v>459</v>
      </c>
      <c r="J738" s="56"/>
      <c r="K738" s="58">
        <v>2219.6999999999998</v>
      </c>
      <c r="L738" s="59"/>
      <c r="M738" s="60"/>
      <c r="N738" s="59"/>
      <c r="O738" s="61"/>
      <c r="P738" s="62"/>
      <c r="Q738" s="59"/>
      <c r="R738" s="59"/>
      <c r="S738" s="59"/>
    </row>
    <row r="739" spans="6:19" s="54" customFormat="1" ht="11.25" hidden="1" outlineLevel="3">
      <c r="F739" s="496"/>
      <c r="G739" s="56"/>
      <c r="H739" s="56"/>
      <c r="I739" s="57" t="s">
        <v>29</v>
      </c>
      <c r="J739" s="56"/>
      <c r="K739" s="58">
        <v>0</v>
      </c>
      <c r="L739" s="59"/>
      <c r="M739" s="60"/>
      <c r="N739" s="59"/>
      <c r="O739" s="61"/>
      <c r="P739" s="62"/>
      <c r="Q739" s="59"/>
      <c r="R739" s="59"/>
      <c r="S739" s="59"/>
    </row>
    <row r="740" spans="6:19" s="54" customFormat="1" ht="11.25" hidden="1" outlineLevel="3">
      <c r="F740" s="496"/>
      <c r="G740" s="56"/>
      <c r="H740" s="56"/>
      <c r="I740" s="57" t="s">
        <v>421</v>
      </c>
      <c r="J740" s="56"/>
      <c r="K740" s="58">
        <v>395.9</v>
      </c>
      <c r="L740" s="59"/>
      <c r="M740" s="60"/>
      <c r="N740" s="59"/>
      <c r="O740" s="61"/>
      <c r="P740" s="62"/>
      <c r="Q740" s="59"/>
      <c r="R740" s="59"/>
      <c r="S740" s="59"/>
    </row>
    <row r="741" spans="6:19" s="54" customFormat="1" ht="11.25" hidden="1" outlineLevel="3">
      <c r="F741" s="496"/>
      <c r="G741" s="56"/>
      <c r="H741" s="56"/>
      <c r="I741" s="57" t="s">
        <v>5</v>
      </c>
      <c r="J741" s="56"/>
      <c r="K741" s="58">
        <v>3870.1</v>
      </c>
      <c r="L741" s="59"/>
      <c r="M741" s="60"/>
      <c r="N741" s="59"/>
      <c r="O741" s="61"/>
      <c r="P741" s="62"/>
      <c r="Q741" s="59"/>
      <c r="R741" s="59"/>
      <c r="S741" s="59"/>
    </row>
    <row r="742" spans="6:19" s="54" customFormat="1" ht="11.25" hidden="1" outlineLevel="3">
      <c r="F742" s="496"/>
      <c r="G742" s="56"/>
      <c r="H742" s="56"/>
      <c r="I742" s="57" t="s">
        <v>319</v>
      </c>
      <c r="J742" s="56"/>
      <c r="K742" s="58">
        <v>189.28</v>
      </c>
      <c r="L742" s="59"/>
      <c r="M742" s="60"/>
      <c r="N742" s="59"/>
      <c r="O742" s="61"/>
      <c r="P742" s="62"/>
      <c r="Q742" s="59"/>
      <c r="R742" s="59"/>
      <c r="S742" s="59"/>
    </row>
    <row r="743" spans="6:19" s="54" customFormat="1" ht="11.25" hidden="1" outlineLevel="3">
      <c r="F743" s="496"/>
      <c r="G743" s="56"/>
      <c r="H743" s="56"/>
      <c r="I743" s="57"/>
      <c r="J743" s="56"/>
      <c r="K743" s="58">
        <v>0</v>
      </c>
      <c r="L743" s="59"/>
      <c r="M743" s="60"/>
      <c r="N743" s="59"/>
      <c r="O743" s="61"/>
      <c r="P743" s="62"/>
      <c r="Q743" s="59"/>
      <c r="R743" s="59"/>
      <c r="S743" s="59"/>
    </row>
    <row r="744" spans="6:19" s="48" customFormat="1" ht="12" outlineLevel="2" collapsed="1">
      <c r="F744" s="402">
        <v>2</v>
      </c>
      <c r="G744" s="21" t="s">
        <v>6</v>
      </c>
      <c r="H744" s="49" t="s">
        <v>735</v>
      </c>
      <c r="I744" s="50" t="s">
        <v>2014</v>
      </c>
      <c r="J744" s="21" t="s">
        <v>17</v>
      </c>
      <c r="K744" s="51">
        <v>437.72399999999999</v>
      </c>
      <c r="L744" s="24">
        <v>0</v>
      </c>
      <c r="M744" s="51">
        <f>K744*(1+L744/100)</f>
        <v>437.72399999999999</v>
      </c>
      <c r="N744" s="24">
        <v>0</v>
      </c>
      <c r="O744" s="25">
        <f>M744*N744</f>
        <v>0</v>
      </c>
      <c r="P744" s="52"/>
      <c r="Q744" s="53">
        <f>M744*P744</f>
        <v>0</v>
      </c>
      <c r="R744" s="52"/>
      <c r="S744" s="53">
        <f>M744*R744</f>
        <v>0</v>
      </c>
    </row>
    <row r="745" spans="6:19" s="54" customFormat="1" ht="11.25" hidden="1" outlineLevel="3">
      <c r="F745" s="496"/>
      <c r="G745" s="56"/>
      <c r="H745" s="56"/>
      <c r="I745" s="57" t="s">
        <v>341</v>
      </c>
      <c r="J745" s="56"/>
      <c r="K745" s="58">
        <v>0</v>
      </c>
      <c r="L745" s="59"/>
      <c r="M745" s="60"/>
      <c r="N745" s="59"/>
      <c r="O745" s="61"/>
      <c r="P745" s="62"/>
      <c r="Q745" s="59"/>
      <c r="R745" s="59"/>
      <c r="S745" s="59"/>
    </row>
    <row r="746" spans="6:19" s="54" customFormat="1" ht="11.25" hidden="1" outlineLevel="3">
      <c r="F746" s="496"/>
      <c r="G746" s="56"/>
      <c r="H746" s="56"/>
      <c r="I746" s="57" t="s">
        <v>34</v>
      </c>
      <c r="J746" s="56"/>
      <c r="K746" s="58">
        <v>0</v>
      </c>
      <c r="L746" s="59"/>
      <c r="M746" s="60"/>
      <c r="N746" s="59"/>
      <c r="O746" s="61"/>
      <c r="P746" s="62"/>
      <c r="Q746" s="59"/>
      <c r="R746" s="59"/>
      <c r="S746" s="59"/>
    </row>
    <row r="747" spans="6:19" s="54" customFormat="1" ht="11.25" hidden="1" outlineLevel="3">
      <c r="F747" s="496"/>
      <c r="G747" s="56"/>
      <c r="H747" s="56"/>
      <c r="I747" s="57" t="s">
        <v>458</v>
      </c>
      <c r="J747" s="56"/>
      <c r="K747" s="58">
        <v>337.5</v>
      </c>
      <c r="L747" s="59"/>
      <c r="M747" s="60"/>
      <c r="N747" s="59"/>
      <c r="O747" s="61"/>
      <c r="P747" s="62"/>
      <c r="Q747" s="59"/>
      <c r="R747" s="59"/>
      <c r="S747" s="59"/>
    </row>
    <row r="748" spans="6:19" s="54" customFormat="1" ht="11.25" hidden="1" outlineLevel="3">
      <c r="F748" s="496"/>
      <c r="G748" s="56"/>
      <c r="H748" s="56"/>
      <c r="I748" s="57" t="s">
        <v>26</v>
      </c>
      <c r="J748" s="56"/>
      <c r="K748" s="58">
        <v>0</v>
      </c>
      <c r="L748" s="59"/>
      <c r="M748" s="60"/>
      <c r="N748" s="59"/>
      <c r="O748" s="61"/>
      <c r="P748" s="62"/>
      <c r="Q748" s="59"/>
      <c r="R748" s="59"/>
      <c r="S748" s="59"/>
    </row>
    <row r="749" spans="6:19" s="54" customFormat="1" ht="11.25" hidden="1" outlineLevel="3">
      <c r="F749" s="496"/>
      <c r="G749" s="56"/>
      <c r="H749" s="56"/>
      <c r="I749" s="57" t="s">
        <v>350</v>
      </c>
      <c r="J749" s="56"/>
      <c r="K749" s="58">
        <v>79.38</v>
      </c>
      <c r="L749" s="59"/>
      <c r="M749" s="60"/>
      <c r="N749" s="59"/>
      <c r="O749" s="61"/>
      <c r="P749" s="62"/>
      <c r="Q749" s="59"/>
      <c r="R749" s="59"/>
      <c r="S749" s="59"/>
    </row>
    <row r="750" spans="6:19" s="54" customFormat="1" ht="11.25" hidden="1" outlineLevel="3">
      <c r="F750" s="496"/>
      <c r="G750" s="56"/>
      <c r="H750" s="56"/>
      <c r="I750" s="57" t="s">
        <v>5</v>
      </c>
      <c r="J750" s="56"/>
      <c r="K750" s="58">
        <v>416.88</v>
      </c>
      <c r="L750" s="59"/>
      <c r="M750" s="60"/>
      <c r="N750" s="59"/>
      <c r="O750" s="61"/>
      <c r="P750" s="62"/>
      <c r="Q750" s="59"/>
      <c r="R750" s="59"/>
      <c r="S750" s="59"/>
    </row>
    <row r="751" spans="6:19" s="54" customFormat="1" ht="11.25" hidden="1" outlineLevel="3">
      <c r="F751" s="496"/>
      <c r="G751" s="56"/>
      <c r="H751" s="56"/>
      <c r="I751" s="57" t="s">
        <v>302</v>
      </c>
      <c r="J751" s="56"/>
      <c r="K751" s="58">
        <v>20.844000000000001</v>
      </c>
      <c r="L751" s="59"/>
      <c r="M751" s="60"/>
      <c r="N751" s="59"/>
      <c r="O751" s="61"/>
      <c r="P751" s="62"/>
      <c r="Q751" s="59"/>
      <c r="R751" s="59"/>
      <c r="S751" s="59"/>
    </row>
    <row r="752" spans="6:19" s="54" customFormat="1" ht="11.25" hidden="1" outlineLevel="3">
      <c r="F752" s="496"/>
      <c r="G752" s="56"/>
      <c r="H752" s="56"/>
      <c r="I752" s="57"/>
      <c r="J752" s="56"/>
      <c r="K752" s="58">
        <v>0</v>
      </c>
      <c r="L752" s="59"/>
      <c r="M752" s="60"/>
      <c r="N752" s="59"/>
      <c r="O752" s="61"/>
      <c r="P752" s="62"/>
      <c r="Q752" s="59"/>
      <c r="R752" s="59"/>
      <c r="S752" s="59"/>
    </row>
    <row r="753" spans="6:19" s="48" customFormat="1" ht="12" outlineLevel="2" collapsed="1">
      <c r="F753" s="402">
        <v>3</v>
      </c>
      <c r="G753" s="21" t="s">
        <v>6</v>
      </c>
      <c r="H753" s="49" t="s">
        <v>736</v>
      </c>
      <c r="I753" s="118" t="s">
        <v>744</v>
      </c>
      <c r="J753" s="21" t="s">
        <v>35</v>
      </c>
      <c r="K753" s="51">
        <v>21</v>
      </c>
      <c r="L753" s="24">
        <v>0</v>
      </c>
      <c r="M753" s="51">
        <f>K753*(1+L753/100)</f>
        <v>21</v>
      </c>
      <c r="N753" s="113">
        <v>0</v>
      </c>
      <c r="O753" s="25">
        <f>M753*N753</f>
        <v>0</v>
      </c>
      <c r="P753" s="52"/>
      <c r="Q753" s="53">
        <f>M753*P753</f>
        <v>0</v>
      </c>
      <c r="R753" s="52"/>
      <c r="S753" s="53">
        <f>M753*R753</f>
        <v>0</v>
      </c>
    </row>
    <row r="754" spans="6:19" s="54" customFormat="1" ht="11.25" hidden="1" outlineLevel="3">
      <c r="F754" s="496"/>
      <c r="G754" s="56"/>
      <c r="H754" s="56"/>
      <c r="I754" s="391" t="s">
        <v>37</v>
      </c>
      <c r="J754" s="56"/>
      <c r="K754" s="58">
        <v>0</v>
      </c>
      <c r="L754" s="59"/>
      <c r="M754" s="60"/>
      <c r="N754" s="399"/>
      <c r="O754" s="61"/>
      <c r="P754" s="62"/>
      <c r="Q754" s="59"/>
      <c r="R754" s="59"/>
      <c r="S754" s="59"/>
    </row>
    <row r="755" spans="6:19" s="54" customFormat="1" ht="11.25" hidden="1" outlineLevel="3">
      <c r="F755" s="496"/>
      <c r="G755" s="56"/>
      <c r="H755" s="56"/>
      <c r="I755" s="391" t="s">
        <v>4</v>
      </c>
      <c r="J755" s="56"/>
      <c r="K755" s="58">
        <v>9</v>
      </c>
      <c r="L755" s="59"/>
      <c r="M755" s="60"/>
      <c r="N755" s="399"/>
      <c r="O755" s="61"/>
      <c r="P755" s="62"/>
      <c r="Q755" s="59"/>
      <c r="R755" s="59"/>
      <c r="S755" s="59"/>
    </row>
    <row r="756" spans="6:19" s="54" customFormat="1" ht="11.25" hidden="1" outlineLevel="3">
      <c r="F756" s="496"/>
      <c r="G756" s="56"/>
      <c r="H756" s="56"/>
      <c r="I756" s="391" t="s">
        <v>39</v>
      </c>
      <c r="J756" s="56"/>
      <c r="K756" s="58">
        <v>0</v>
      </c>
      <c r="L756" s="59"/>
      <c r="M756" s="60"/>
      <c r="N756" s="399"/>
      <c r="O756" s="61"/>
      <c r="P756" s="62"/>
      <c r="Q756" s="59"/>
      <c r="R756" s="59"/>
      <c r="S756" s="59"/>
    </row>
    <row r="757" spans="6:19" s="54" customFormat="1" ht="11.25" hidden="1" outlineLevel="3">
      <c r="F757" s="496"/>
      <c r="G757" s="56"/>
      <c r="H757" s="56"/>
      <c r="I757" s="391" t="s">
        <v>10</v>
      </c>
      <c r="J757" s="56"/>
      <c r="K757" s="58">
        <v>12</v>
      </c>
      <c r="L757" s="59"/>
      <c r="M757" s="60"/>
      <c r="N757" s="399"/>
      <c r="O757" s="61"/>
      <c r="P757" s="62"/>
      <c r="Q757" s="59"/>
      <c r="R757" s="59"/>
      <c r="S757" s="59"/>
    </row>
    <row r="758" spans="6:19" s="54" customFormat="1" ht="11.25" hidden="1" outlineLevel="3">
      <c r="F758" s="496"/>
      <c r="G758" s="56"/>
      <c r="H758" s="56"/>
      <c r="I758" s="391"/>
      <c r="J758" s="56"/>
      <c r="K758" s="58">
        <v>0</v>
      </c>
      <c r="L758" s="59"/>
      <c r="M758" s="60"/>
      <c r="N758" s="399"/>
      <c r="O758" s="61"/>
      <c r="P758" s="62"/>
      <c r="Q758" s="59"/>
      <c r="R758" s="59"/>
      <c r="S758" s="59"/>
    </row>
    <row r="759" spans="6:19" s="48" customFormat="1" ht="12" outlineLevel="2" collapsed="1">
      <c r="F759" s="402">
        <v>4</v>
      </c>
      <c r="G759" s="21" t="s">
        <v>6</v>
      </c>
      <c r="H759" s="49" t="s">
        <v>737</v>
      </c>
      <c r="I759" s="118" t="s">
        <v>2015</v>
      </c>
      <c r="J759" s="21" t="s">
        <v>35</v>
      </c>
      <c r="K759" s="51">
        <v>1</v>
      </c>
      <c r="L759" s="24">
        <v>0</v>
      </c>
      <c r="M759" s="51">
        <f>K759*(1+L759/100)</f>
        <v>1</v>
      </c>
      <c r="N759" s="113">
        <v>0</v>
      </c>
      <c r="O759" s="25">
        <f>M759*N759</f>
        <v>0</v>
      </c>
      <c r="P759" s="52"/>
      <c r="Q759" s="53">
        <f>M759*P759</f>
        <v>0</v>
      </c>
      <c r="R759" s="52"/>
      <c r="S759" s="53">
        <f>M759*R759</f>
        <v>0</v>
      </c>
    </row>
    <row r="760" spans="6:19" s="48" customFormat="1" ht="24" outlineLevel="2">
      <c r="F760" s="20">
        <v>5</v>
      </c>
      <c r="G760" s="21" t="s">
        <v>15</v>
      </c>
      <c r="H760" s="49" t="s">
        <v>251</v>
      </c>
      <c r="I760" s="50" t="s">
        <v>607</v>
      </c>
      <c r="J760" s="21" t="s">
        <v>0</v>
      </c>
      <c r="K760" s="51">
        <v>1.81</v>
      </c>
      <c r="L760" s="24">
        <v>0</v>
      </c>
      <c r="M760" s="51">
        <f>K760*(1+L760/100)</f>
        <v>1.81</v>
      </c>
      <c r="N760" s="24">
        <v>0</v>
      </c>
      <c r="O760" s="25">
        <f>M760*N760</f>
        <v>0</v>
      </c>
      <c r="P760" s="52"/>
      <c r="Q760" s="53">
        <f>M760*P760</f>
        <v>0</v>
      </c>
      <c r="R760" s="52"/>
      <c r="S760" s="53">
        <f>M760*R760</f>
        <v>0</v>
      </c>
    </row>
    <row r="761" spans="6:19" s="90" customFormat="1" ht="12.75" customHeight="1" outlineLevel="2">
      <c r="F761" s="91"/>
      <c r="G761" s="92"/>
      <c r="H761" s="92"/>
      <c r="I761" s="93"/>
      <c r="J761" s="92"/>
      <c r="K761" s="94"/>
      <c r="L761" s="95"/>
      <c r="M761" s="94"/>
      <c r="N761" s="95"/>
      <c r="O761" s="96"/>
      <c r="P761" s="97"/>
      <c r="Q761" s="95"/>
      <c r="R761" s="95"/>
      <c r="S761" s="95"/>
    </row>
    <row r="762" spans="6:19" s="40" customFormat="1" ht="16.5" customHeight="1" outlineLevel="1">
      <c r="F762" s="41"/>
      <c r="G762" s="6"/>
      <c r="H762" s="42"/>
      <c r="I762" s="42" t="s">
        <v>532</v>
      </c>
      <c r="J762" s="6"/>
      <c r="K762" s="43"/>
      <c r="L762" s="44"/>
      <c r="M762" s="43"/>
      <c r="N762" s="44"/>
      <c r="O762" s="45">
        <f>SUBTOTAL(9,O763:O831)</f>
        <v>0</v>
      </c>
      <c r="P762" s="46"/>
      <c r="Q762" s="47">
        <f>SUBTOTAL(9,Q763:Q831)</f>
        <v>8.3326871799999989</v>
      </c>
      <c r="R762" s="44"/>
      <c r="S762" s="47">
        <f>SUBTOTAL(9,S763:S831)</f>
        <v>0</v>
      </c>
    </row>
    <row r="763" spans="6:19" s="48" customFormat="1" ht="24" outlineLevel="2" collapsed="1">
      <c r="F763" s="20">
        <v>1</v>
      </c>
      <c r="G763" s="21" t="s">
        <v>15</v>
      </c>
      <c r="H763" s="49" t="s">
        <v>200</v>
      </c>
      <c r="I763" s="50" t="s">
        <v>625</v>
      </c>
      <c r="J763" s="21" t="s">
        <v>8</v>
      </c>
      <c r="K763" s="51">
        <v>230.31</v>
      </c>
      <c r="L763" s="24">
        <v>0</v>
      </c>
      <c r="M763" s="51">
        <f>K763*(1+L763/100)</f>
        <v>230.31</v>
      </c>
      <c r="N763" s="24">
        <v>0</v>
      </c>
      <c r="O763" s="25">
        <f>M763*N763</f>
        <v>0</v>
      </c>
      <c r="P763" s="52">
        <v>7.9000000000000001E-4</v>
      </c>
      <c r="Q763" s="53">
        <f>M763*P763</f>
        <v>0.18194489999999999</v>
      </c>
      <c r="R763" s="52"/>
      <c r="S763" s="53">
        <f>M763*R763</f>
        <v>0</v>
      </c>
    </row>
    <row r="764" spans="6:19" s="54" customFormat="1" ht="11.25" hidden="1" outlineLevel="3">
      <c r="F764" s="55"/>
      <c r="G764" s="56"/>
      <c r="H764" s="56"/>
      <c r="I764" s="57" t="s">
        <v>38</v>
      </c>
      <c r="J764" s="56"/>
      <c r="K764" s="58">
        <v>0</v>
      </c>
      <c r="L764" s="59"/>
      <c r="M764" s="60"/>
      <c r="N764" s="59"/>
      <c r="O764" s="61"/>
      <c r="P764" s="62"/>
      <c r="Q764" s="59"/>
      <c r="R764" s="59"/>
      <c r="S764" s="59"/>
    </row>
    <row r="765" spans="6:19" s="54" customFormat="1" ht="11.25" hidden="1" outlineLevel="3">
      <c r="F765" s="55"/>
      <c r="G765" s="56"/>
      <c r="H765" s="56"/>
      <c r="I765" s="57" t="s">
        <v>102</v>
      </c>
      <c r="J765" s="56"/>
      <c r="K765" s="58">
        <v>0</v>
      </c>
      <c r="L765" s="59"/>
      <c r="M765" s="60"/>
      <c r="N765" s="59"/>
      <c r="O765" s="61"/>
      <c r="P765" s="62"/>
      <c r="Q765" s="59"/>
      <c r="R765" s="59"/>
      <c r="S765" s="59"/>
    </row>
    <row r="766" spans="6:19" s="54" customFormat="1" ht="11.25" hidden="1" outlineLevel="3">
      <c r="F766" s="55"/>
      <c r="G766" s="56"/>
      <c r="H766" s="56"/>
      <c r="I766" s="57" t="s">
        <v>344</v>
      </c>
      <c r="J766" s="56"/>
      <c r="K766" s="58">
        <v>23.83</v>
      </c>
      <c r="L766" s="59"/>
      <c r="M766" s="60"/>
      <c r="N766" s="59"/>
      <c r="O766" s="61"/>
      <c r="P766" s="62"/>
      <c r="Q766" s="59"/>
      <c r="R766" s="59"/>
      <c r="S766" s="59"/>
    </row>
    <row r="767" spans="6:19" s="54" customFormat="1" ht="11.25" hidden="1" outlineLevel="3">
      <c r="F767" s="55"/>
      <c r="G767" s="56"/>
      <c r="H767" s="56"/>
      <c r="I767" s="57" t="s">
        <v>457</v>
      </c>
      <c r="J767" s="56"/>
      <c r="K767" s="58">
        <v>13.74</v>
      </c>
      <c r="L767" s="59"/>
      <c r="M767" s="60"/>
      <c r="N767" s="59"/>
      <c r="O767" s="61"/>
      <c r="P767" s="62"/>
      <c r="Q767" s="59"/>
      <c r="R767" s="59"/>
      <c r="S767" s="59"/>
    </row>
    <row r="768" spans="6:19" s="54" customFormat="1" ht="11.25" hidden="1" outlineLevel="3">
      <c r="F768" s="55"/>
      <c r="G768" s="56"/>
      <c r="H768" s="56"/>
      <c r="I768" s="57" t="s">
        <v>531</v>
      </c>
      <c r="J768" s="56"/>
      <c r="K768" s="58">
        <v>0.60000000000000009</v>
      </c>
      <c r="L768" s="59"/>
      <c r="M768" s="60"/>
      <c r="N768" s="59"/>
      <c r="O768" s="61"/>
      <c r="P768" s="62"/>
      <c r="Q768" s="59"/>
      <c r="R768" s="59"/>
      <c r="S768" s="59"/>
    </row>
    <row r="769" spans="6:19" s="54" customFormat="1" ht="11.25" hidden="1" outlineLevel="3">
      <c r="F769" s="55"/>
      <c r="G769" s="56"/>
      <c r="H769" s="56"/>
      <c r="I769" s="57" t="s">
        <v>5</v>
      </c>
      <c r="J769" s="56"/>
      <c r="K769" s="58">
        <v>38.17</v>
      </c>
      <c r="L769" s="59"/>
      <c r="M769" s="60"/>
      <c r="N769" s="59"/>
      <c r="O769" s="61"/>
      <c r="P769" s="62"/>
      <c r="Q769" s="59"/>
      <c r="R769" s="59"/>
      <c r="S769" s="59"/>
    </row>
    <row r="770" spans="6:19" s="54" customFormat="1" ht="11.25" hidden="1" outlineLevel="3">
      <c r="F770" s="55"/>
      <c r="G770" s="56"/>
      <c r="H770" s="56"/>
      <c r="I770" s="57" t="s">
        <v>37</v>
      </c>
      <c r="J770" s="56"/>
      <c r="K770" s="58">
        <v>0</v>
      </c>
      <c r="L770" s="59"/>
      <c r="M770" s="60"/>
      <c r="N770" s="59"/>
      <c r="O770" s="61"/>
      <c r="P770" s="62"/>
      <c r="Q770" s="59"/>
      <c r="R770" s="59"/>
      <c r="S770" s="59"/>
    </row>
    <row r="771" spans="6:19" s="54" customFormat="1" ht="11.25" hidden="1" outlineLevel="3">
      <c r="F771" s="55"/>
      <c r="G771" s="56"/>
      <c r="H771" s="56"/>
      <c r="I771" s="57" t="s">
        <v>344</v>
      </c>
      <c r="J771" s="56"/>
      <c r="K771" s="58">
        <v>23.83</v>
      </c>
      <c r="L771" s="59"/>
      <c r="M771" s="60"/>
      <c r="N771" s="59"/>
      <c r="O771" s="61"/>
      <c r="P771" s="62"/>
      <c r="Q771" s="59"/>
      <c r="R771" s="59"/>
      <c r="S771" s="59"/>
    </row>
    <row r="772" spans="6:19" s="54" customFormat="1" ht="11.25" hidden="1" outlineLevel="3">
      <c r="F772" s="55"/>
      <c r="G772" s="56"/>
      <c r="H772" s="56"/>
      <c r="I772" s="57" t="s">
        <v>457</v>
      </c>
      <c r="J772" s="56"/>
      <c r="K772" s="58">
        <v>13.74</v>
      </c>
      <c r="L772" s="59"/>
      <c r="M772" s="60"/>
      <c r="N772" s="59"/>
      <c r="O772" s="61"/>
      <c r="P772" s="62"/>
      <c r="Q772" s="59"/>
      <c r="R772" s="59"/>
      <c r="S772" s="59"/>
    </row>
    <row r="773" spans="6:19" s="54" customFormat="1" ht="11.25" hidden="1" outlineLevel="3">
      <c r="F773" s="55"/>
      <c r="G773" s="56"/>
      <c r="H773" s="56"/>
      <c r="I773" s="57" t="s">
        <v>531</v>
      </c>
      <c r="J773" s="56"/>
      <c r="K773" s="58">
        <v>0.60000000000000009</v>
      </c>
      <c r="L773" s="59"/>
      <c r="M773" s="60"/>
      <c r="N773" s="59"/>
      <c r="O773" s="61"/>
      <c r="P773" s="62"/>
      <c r="Q773" s="59"/>
      <c r="R773" s="59"/>
      <c r="S773" s="59"/>
    </row>
    <row r="774" spans="6:19" s="54" customFormat="1" ht="11.25" hidden="1" outlineLevel="3">
      <c r="F774" s="55"/>
      <c r="G774" s="56"/>
      <c r="H774" s="56"/>
      <c r="I774" s="57" t="s">
        <v>5</v>
      </c>
      <c r="J774" s="56"/>
      <c r="K774" s="58">
        <v>38.17</v>
      </c>
      <c r="L774" s="59"/>
      <c r="M774" s="60"/>
      <c r="N774" s="59"/>
      <c r="O774" s="61"/>
      <c r="P774" s="62"/>
      <c r="Q774" s="59"/>
      <c r="R774" s="59"/>
      <c r="S774" s="59"/>
    </row>
    <row r="775" spans="6:19" s="54" customFormat="1" ht="11.25" hidden="1" outlineLevel="3">
      <c r="F775" s="55"/>
      <c r="G775" s="56"/>
      <c r="H775" s="56"/>
      <c r="I775" s="57" t="s">
        <v>37</v>
      </c>
      <c r="J775" s="56"/>
      <c r="K775" s="58">
        <v>0</v>
      </c>
      <c r="L775" s="59"/>
      <c r="M775" s="60"/>
      <c r="N775" s="59"/>
      <c r="O775" s="61"/>
      <c r="P775" s="62"/>
      <c r="Q775" s="59"/>
      <c r="R775" s="59"/>
      <c r="S775" s="59"/>
    </row>
    <row r="776" spans="6:19" s="54" customFormat="1" ht="11.25" hidden="1" outlineLevel="3">
      <c r="F776" s="55"/>
      <c r="G776" s="56"/>
      <c r="H776" s="56"/>
      <c r="I776" s="57" t="s">
        <v>76</v>
      </c>
      <c r="J776" s="56"/>
      <c r="K776" s="58">
        <v>0</v>
      </c>
      <c r="L776" s="59"/>
      <c r="M776" s="60"/>
      <c r="N776" s="59"/>
      <c r="O776" s="61"/>
      <c r="P776" s="62"/>
      <c r="Q776" s="59"/>
      <c r="R776" s="59"/>
      <c r="S776" s="59"/>
    </row>
    <row r="777" spans="6:19" s="54" customFormat="1" ht="11.25" hidden="1" outlineLevel="3">
      <c r="F777" s="55"/>
      <c r="G777" s="56"/>
      <c r="H777" s="56"/>
      <c r="I777" s="57" t="s">
        <v>325</v>
      </c>
      <c r="J777" s="56"/>
      <c r="K777" s="58">
        <v>15.2</v>
      </c>
      <c r="L777" s="59"/>
      <c r="M777" s="60"/>
      <c r="N777" s="59"/>
      <c r="O777" s="61"/>
      <c r="P777" s="62"/>
      <c r="Q777" s="59"/>
      <c r="R777" s="59"/>
      <c r="S777" s="59"/>
    </row>
    <row r="778" spans="6:19" s="54" customFormat="1" ht="11.25" hidden="1" outlineLevel="3">
      <c r="F778" s="55"/>
      <c r="G778" s="56"/>
      <c r="H778" s="56"/>
      <c r="I778" s="57" t="s">
        <v>487</v>
      </c>
      <c r="J778" s="56"/>
      <c r="K778" s="58">
        <v>-2.7499999999999996</v>
      </c>
      <c r="L778" s="59"/>
      <c r="M778" s="60"/>
      <c r="N778" s="59"/>
      <c r="O778" s="61"/>
      <c r="P778" s="62"/>
      <c r="Q778" s="59"/>
      <c r="R778" s="59"/>
      <c r="S778" s="59"/>
    </row>
    <row r="779" spans="6:19" s="54" customFormat="1" ht="11.25" hidden="1" outlineLevel="3">
      <c r="F779" s="55"/>
      <c r="G779" s="56"/>
      <c r="H779" s="56"/>
      <c r="I779" s="57" t="s">
        <v>77</v>
      </c>
      <c r="J779" s="56"/>
      <c r="K779" s="58">
        <v>0</v>
      </c>
      <c r="L779" s="59"/>
      <c r="M779" s="60"/>
      <c r="N779" s="59"/>
      <c r="O779" s="61"/>
      <c r="P779" s="62"/>
      <c r="Q779" s="59"/>
      <c r="R779" s="59"/>
      <c r="S779" s="59"/>
    </row>
    <row r="780" spans="6:19" s="54" customFormat="1" ht="11.25" hidden="1" outlineLevel="3">
      <c r="F780" s="55"/>
      <c r="G780" s="56"/>
      <c r="H780" s="56"/>
      <c r="I780" s="57" t="s">
        <v>438</v>
      </c>
      <c r="J780" s="56"/>
      <c r="K780" s="58">
        <v>31.46</v>
      </c>
      <c r="L780" s="59"/>
      <c r="M780" s="60"/>
      <c r="N780" s="59"/>
      <c r="O780" s="61"/>
      <c r="P780" s="62"/>
      <c r="Q780" s="59"/>
      <c r="R780" s="59"/>
      <c r="S780" s="59"/>
    </row>
    <row r="781" spans="6:19" s="54" customFormat="1" ht="11.25" hidden="1" outlineLevel="3">
      <c r="F781" s="55"/>
      <c r="G781" s="56"/>
      <c r="H781" s="56"/>
      <c r="I781" s="57" t="s">
        <v>345</v>
      </c>
      <c r="J781" s="56"/>
      <c r="K781" s="58">
        <v>-3</v>
      </c>
      <c r="L781" s="59"/>
      <c r="M781" s="60"/>
      <c r="N781" s="59"/>
      <c r="O781" s="61"/>
      <c r="P781" s="62"/>
      <c r="Q781" s="59"/>
      <c r="R781" s="59"/>
      <c r="S781" s="59"/>
    </row>
    <row r="782" spans="6:19" s="54" customFormat="1" ht="11.25" hidden="1" outlineLevel="3">
      <c r="F782" s="55"/>
      <c r="G782" s="56"/>
      <c r="H782" s="56"/>
      <c r="I782" s="57" t="s">
        <v>78</v>
      </c>
      <c r="J782" s="56"/>
      <c r="K782" s="58">
        <v>0</v>
      </c>
      <c r="L782" s="59"/>
      <c r="M782" s="60"/>
      <c r="N782" s="59"/>
      <c r="O782" s="61"/>
      <c r="P782" s="62"/>
      <c r="Q782" s="59"/>
      <c r="R782" s="59"/>
      <c r="S782" s="59"/>
    </row>
    <row r="783" spans="6:19" s="54" customFormat="1" ht="11.25" hidden="1" outlineLevel="3">
      <c r="F783" s="55"/>
      <c r="G783" s="56"/>
      <c r="H783" s="56"/>
      <c r="I783" s="57" t="s">
        <v>499</v>
      </c>
      <c r="J783" s="56"/>
      <c r="K783" s="58">
        <v>26.96</v>
      </c>
      <c r="L783" s="59"/>
      <c r="M783" s="60"/>
      <c r="N783" s="59"/>
      <c r="O783" s="61"/>
      <c r="P783" s="62"/>
      <c r="Q783" s="59"/>
      <c r="R783" s="59"/>
      <c r="S783" s="59"/>
    </row>
    <row r="784" spans="6:19" s="54" customFormat="1" ht="11.25" hidden="1" outlineLevel="3">
      <c r="F784" s="55"/>
      <c r="G784" s="56"/>
      <c r="H784" s="56"/>
      <c r="I784" s="57" t="s">
        <v>89</v>
      </c>
      <c r="J784" s="56"/>
      <c r="K784" s="58">
        <v>-0.7</v>
      </c>
      <c r="L784" s="59"/>
      <c r="M784" s="60"/>
      <c r="N784" s="59"/>
      <c r="O784" s="61"/>
      <c r="P784" s="62"/>
      <c r="Q784" s="59"/>
      <c r="R784" s="59"/>
      <c r="S784" s="59"/>
    </row>
    <row r="785" spans="6:19" s="54" customFormat="1" ht="11.25" hidden="1" outlineLevel="3">
      <c r="F785" s="55"/>
      <c r="G785" s="56"/>
      <c r="H785" s="56"/>
      <c r="I785" s="57" t="s">
        <v>79</v>
      </c>
      <c r="J785" s="56"/>
      <c r="K785" s="58">
        <v>0</v>
      </c>
      <c r="L785" s="59"/>
      <c r="M785" s="60"/>
      <c r="N785" s="59"/>
      <c r="O785" s="61"/>
      <c r="P785" s="62"/>
      <c r="Q785" s="59"/>
      <c r="R785" s="59"/>
      <c r="S785" s="59"/>
    </row>
    <row r="786" spans="6:19" s="54" customFormat="1" ht="11.25" hidden="1" outlineLevel="3">
      <c r="F786" s="55"/>
      <c r="G786" s="56"/>
      <c r="H786" s="56"/>
      <c r="I786" s="57" t="s">
        <v>342</v>
      </c>
      <c r="J786" s="56"/>
      <c r="K786" s="58">
        <v>28.24</v>
      </c>
      <c r="L786" s="59"/>
      <c r="M786" s="60"/>
      <c r="N786" s="59"/>
      <c r="O786" s="61"/>
      <c r="P786" s="62"/>
      <c r="Q786" s="59"/>
      <c r="R786" s="59"/>
      <c r="S786" s="59"/>
    </row>
    <row r="787" spans="6:19" s="54" customFormat="1" ht="11.25" hidden="1" outlineLevel="3">
      <c r="F787" s="55"/>
      <c r="G787" s="56"/>
      <c r="H787" s="56"/>
      <c r="I787" s="57" t="s">
        <v>88</v>
      </c>
      <c r="J787" s="56"/>
      <c r="K787" s="58">
        <v>-0.6</v>
      </c>
      <c r="L787" s="59"/>
      <c r="M787" s="60"/>
      <c r="N787" s="59"/>
      <c r="O787" s="61"/>
      <c r="P787" s="62"/>
      <c r="Q787" s="59"/>
      <c r="R787" s="59"/>
      <c r="S787" s="59"/>
    </row>
    <row r="788" spans="6:19" s="54" customFormat="1" ht="11.25" hidden="1" outlineLevel="3">
      <c r="F788" s="55"/>
      <c r="G788" s="56"/>
      <c r="H788" s="56"/>
      <c r="I788" s="57" t="s">
        <v>80</v>
      </c>
      <c r="J788" s="56"/>
      <c r="K788" s="58">
        <v>0</v>
      </c>
      <c r="L788" s="59"/>
      <c r="M788" s="60"/>
      <c r="N788" s="59"/>
      <c r="O788" s="61"/>
      <c r="P788" s="62"/>
      <c r="Q788" s="59"/>
      <c r="R788" s="59"/>
      <c r="S788" s="59"/>
    </row>
    <row r="789" spans="6:19" s="54" customFormat="1" ht="11.25" hidden="1" outlineLevel="3">
      <c r="F789" s="55"/>
      <c r="G789" s="56"/>
      <c r="H789" s="56"/>
      <c r="I789" s="57" t="s">
        <v>324</v>
      </c>
      <c r="J789" s="56"/>
      <c r="K789" s="58">
        <v>8.6</v>
      </c>
      <c r="L789" s="59"/>
      <c r="M789" s="60"/>
      <c r="N789" s="59"/>
      <c r="O789" s="61"/>
      <c r="P789" s="62"/>
      <c r="Q789" s="59"/>
      <c r="R789" s="59"/>
      <c r="S789" s="59"/>
    </row>
    <row r="790" spans="6:19" s="54" customFormat="1" ht="11.25" hidden="1" outlineLevel="3">
      <c r="F790" s="55"/>
      <c r="G790" s="56"/>
      <c r="H790" s="56"/>
      <c r="I790" s="57" t="s">
        <v>313</v>
      </c>
      <c r="J790" s="56"/>
      <c r="K790" s="58">
        <v>-0.99999999999999989</v>
      </c>
      <c r="L790" s="59"/>
      <c r="M790" s="60"/>
      <c r="N790" s="59"/>
      <c r="O790" s="61"/>
      <c r="P790" s="62"/>
      <c r="Q790" s="59"/>
      <c r="R790" s="59"/>
      <c r="S790" s="59"/>
    </row>
    <row r="791" spans="6:19" s="54" customFormat="1" ht="11.25" hidden="1" outlineLevel="3">
      <c r="F791" s="55"/>
      <c r="G791" s="56"/>
      <c r="H791" s="56"/>
      <c r="I791" s="57" t="s">
        <v>82</v>
      </c>
      <c r="J791" s="56"/>
      <c r="K791" s="58">
        <v>0</v>
      </c>
      <c r="L791" s="59"/>
      <c r="M791" s="60"/>
      <c r="N791" s="59"/>
      <c r="O791" s="61"/>
      <c r="P791" s="62"/>
      <c r="Q791" s="59"/>
      <c r="R791" s="59"/>
      <c r="S791" s="59"/>
    </row>
    <row r="792" spans="6:19" s="54" customFormat="1" ht="11.25" hidden="1" outlineLevel="3">
      <c r="F792" s="55"/>
      <c r="G792" s="56"/>
      <c r="H792" s="56"/>
      <c r="I792" s="57" t="s">
        <v>434</v>
      </c>
      <c r="J792" s="56"/>
      <c r="K792" s="58">
        <v>10.45</v>
      </c>
      <c r="L792" s="59"/>
      <c r="M792" s="60"/>
      <c r="N792" s="59"/>
      <c r="O792" s="61"/>
      <c r="P792" s="62"/>
      <c r="Q792" s="59"/>
      <c r="R792" s="59"/>
      <c r="S792" s="59"/>
    </row>
    <row r="793" spans="6:19" s="54" customFormat="1" ht="11.25" hidden="1" outlineLevel="3">
      <c r="F793" s="55"/>
      <c r="G793" s="56"/>
      <c r="H793" s="56"/>
      <c r="I793" s="57" t="s">
        <v>123</v>
      </c>
      <c r="J793" s="56"/>
      <c r="K793" s="58">
        <v>-1.4</v>
      </c>
      <c r="L793" s="59"/>
      <c r="M793" s="60"/>
      <c r="N793" s="59"/>
      <c r="O793" s="61"/>
      <c r="P793" s="62"/>
      <c r="Q793" s="59"/>
      <c r="R793" s="59"/>
      <c r="S793" s="59"/>
    </row>
    <row r="794" spans="6:19" s="54" customFormat="1" ht="11.25" hidden="1" outlineLevel="3">
      <c r="F794" s="55"/>
      <c r="G794" s="56"/>
      <c r="H794" s="56"/>
      <c r="I794" s="57" t="s">
        <v>5</v>
      </c>
      <c r="J794" s="56"/>
      <c r="K794" s="58">
        <v>111.46</v>
      </c>
      <c r="L794" s="59"/>
      <c r="M794" s="60"/>
      <c r="N794" s="59"/>
      <c r="O794" s="61"/>
      <c r="P794" s="62"/>
      <c r="Q794" s="59"/>
      <c r="R794" s="59"/>
      <c r="S794" s="59"/>
    </row>
    <row r="795" spans="6:19" s="54" customFormat="1" ht="11.25" hidden="1" outlineLevel="3">
      <c r="F795" s="55"/>
      <c r="G795" s="56"/>
      <c r="H795" s="56"/>
      <c r="I795" s="57" t="s">
        <v>36</v>
      </c>
      <c r="J795" s="56"/>
      <c r="K795" s="58">
        <v>0</v>
      </c>
      <c r="L795" s="59"/>
      <c r="M795" s="60"/>
      <c r="N795" s="59"/>
      <c r="O795" s="61"/>
      <c r="P795" s="62"/>
      <c r="Q795" s="59"/>
      <c r="R795" s="59"/>
      <c r="S795" s="59"/>
    </row>
    <row r="796" spans="6:19" s="54" customFormat="1" ht="11.25" hidden="1" outlineLevel="3">
      <c r="F796" s="55"/>
      <c r="G796" s="56"/>
      <c r="H796" s="56"/>
      <c r="I796" s="57" t="s">
        <v>101</v>
      </c>
      <c r="J796" s="56"/>
      <c r="K796" s="58">
        <v>0</v>
      </c>
      <c r="L796" s="59"/>
      <c r="M796" s="60"/>
      <c r="N796" s="59"/>
      <c r="O796" s="61"/>
      <c r="P796" s="62"/>
      <c r="Q796" s="59"/>
      <c r="R796" s="59"/>
      <c r="S796" s="59"/>
    </row>
    <row r="797" spans="6:19" s="54" customFormat="1" ht="11.25" hidden="1" outlineLevel="3">
      <c r="F797" s="55"/>
      <c r="G797" s="56"/>
      <c r="H797" s="56"/>
      <c r="I797" s="57" t="s">
        <v>484</v>
      </c>
      <c r="J797" s="56"/>
      <c r="K797" s="58">
        <v>14.43</v>
      </c>
      <c r="L797" s="59"/>
      <c r="M797" s="60"/>
      <c r="N797" s="59"/>
      <c r="O797" s="61"/>
      <c r="P797" s="62"/>
      <c r="Q797" s="59"/>
      <c r="R797" s="59"/>
      <c r="S797" s="59"/>
    </row>
    <row r="798" spans="6:19" s="54" customFormat="1" ht="11.25" hidden="1" outlineLevel="3">
      <c r="F798" s="55"/>
      <c r="G798" s="56"/>
      <c r="H798" s="56"/>
      <c r="I798" s="57" t="s">
        <v>346</v>
      </c>
      <c r="J798" s="56"/>
      <c r="K798" s="58">
        <v>-4.1500000000000004</v>
      </c>
      <c r="L798" s="59"/>
      <c r="M798" s="60"/>
      <c r="N798" s="59"/>
      <c r="O798" s="61"/>
      <c r="P798" s="62"/>
      <c r="Q798" s="59"/>
      <c r="R798" s="59"/>
      <c r="S798" s="59"/>
    </row>
    <row r="799" spans="6:19" s="54" customFormat="1" ht="11.25" hidden="1" outlineLevel="3">
      <c r="F799" s="55"/>
      <c r="G799" s="56"/>
      <c r="H799" s="56"/>
      <c r="I799" s="57" t="s">
        <v>5</v>
      </c>
      <c r="J799" s="56"/>
      <c r="K799" s="58">
        <v>10.28</v>
      </c>
      <c r="L799" s="59"/>
      <c r="M799" s="60"/>
      <c r="N799" s="59"/>
      <c r="O799" s="61"/>
      <c r="P799" s="62"/>
      <c r="Q799" s="59"/>
      <c r="R799" s="59"/>
      <c r="S799" s="59"/>
    </row>
    <row r="800" spans="6:19" s="54" customFormat="1" ht="11.25" hidden="1" outlineLevel="3">
      <c r="F800" s="55"/>
      <c r="G800" s="56"/>
      <c r="H800" s="56"/>
      <c r="I800" s="57" t="s">
        <v>40</v>
      </c>
      <c r="J800" s="56"/>
      <c r="K800" s="58">
        <v>0</v>
      </c>
      <c r="L800" s="59"/>
      <c r="M800" s="60"/>
      <c r="N800" s="59"/>
      <c r="O800" s="61"/>
      <c r="P800" s="62"/>
      <c r="Q800" s="59"/>
      <c r="R800" s="59"/>
      <c r="S800" s="59"/>
    </row>
    <row r="801" spans="6:19" s="54" customFormat="1" ht="11.25" hidden="1" outlineLevel="3">
      <c r="F801" s="55"/>
      <c r="G801" s="56"/>
      <c r="H801" s="56"/>
      <c r="I801" s="57" t="s">
        <v>99</v>
      </c>
      <c r="J801" s="56"/>
      <c r="K801" s="58">
        <v>0</v>
      </c>
      <c r="L801" s="59"/>
      <c r="M801" s="60"/>
      <c r="N801" s="59"/>
      <c r="O801" s="61"/>
      <c r="P801" s="62"/>
      <c r="Q801" s="59"/>
      <c r="R801" s="59"/>
      <c r="S801" s="59"/>
    </row>
    <row r="802" spans="6:19" s="54" customFormat="1" ht="11.25" hidden="1" outlineLevel="3">
      <c r="F802" s="55"/>
      <c r="G802" s="56"/>
      <c r="H802" s="56"/>
      <c r="I802" s="57" t="s">
        <v>483</v>
      </c>
      <c r="J802" s="56"/>
      <c r="K802" s="58">
        <v>19.97</v>
      </c>
      <c r="L802" s="59"/>
      <c r="M802" s="60"/>
      <c r="N802" s="59"/>
      <c r="O802" s="61"/>
      <c r="P802" s="62"/>
      <c r="Q802" s="59"/>
      <c r="R802" s="59"/>
      <c r="S802" s="59"/>
    </row>
    <row r="803" spans="6:19" s="54" customFormat="1" ht="11.25" hidden="1" outlineLevel="3">
      <c r="F803" s="55"/>
      <c r="G803" s="56"/>
      <c r="H803" s="56"/>
      <c r="I803" s="57" t="s">
        <v>50</v>
      </c>
      <c r="J803" s="56"/>
      <c r="K803" s="58">
        <v>-0.8</v>
      </c>
      <c r="L803" s="59"/>
      <c r="M803" s="60"/>
      <c r="N803" s="59"/>
      <c r="O803" s="61"/>
      <c r="P803" s="62"/>
      <c r="Q803" s="59"/>
      <c r="R803" s="59"/>
      <c r="S803" s="59"/>
    </row>
    <row r="804" spans="6:19" s="54" customFormat="1" ht="11.25" hidden="1" outlineLevel="3">
      <c r="F804" s="55"/>
      <c r="G804" s="56"/>
      <c r="H804" s="56"/>
      <c r="I804" s="57" t="s">
        <v>100</v>
      </c>
      <c r="J804" s="56"/>
      <c r="K804" s="58">
        <v>0</v>
      </c>
      <c r="L804" s="59"/>
      <c r="M804" s="60"/>
      <c r="N804" s="59"/>
      <c r="O804" s="61"/>
      <c r="P804" s="62"/>
      <c r="Q804" s="59"/>
      <c r="R804" s="59"/>
      <c r="S804" s="59"/>
    </row>
    <row r="805" spans="6:19" s="54" customFormat="1" ht="11.25" hidden="1" outlineLevel="3">
      <c r="F805" s="55"/>
      <c r="G805" s="56"/>
      <c r="H805" s="56"/>
      <c r="I805" s="57" t="s">
        <v>476</v>
      </c>
      <c r="J805" s="56"/>
      <c r="K805" s="58">
        <v>13.06</v>
      </c>
      <c r="L805" s="59"/>
      <c r="M805" s="60"/>
      <c r="N805" s="59"/>
      <c r="O805" s="61"/>
      <c r="P805" s="62"/>
      <c r="Q805" s="59"/>
      <c r="R805" s="59"/>
      <c r="S805" s="59"/>
    </row>
    <row r="806" spans="6:19" s="54" customFormat="1" ht="11.25" hidden="1" outlineLevel="3">
      <c r="F806" s="55"/>
      <c r="G806" s="56"/>
      <c r="H806" s="56"/>
      <c r="I806" s="57"/>
      <c r="J806" s="56"/>
      <c r="K806" s="58">
        <v>0</v>
      </c>
      <c r="L806" s="59"/>
      <c r="M806" s="60"/>
      <c r="N806" s="59"/>
      <c r="O806" s="61"/>
      <c r="P806" s="62"/>
      <c r="Q806" s="59"/>
      <c r="R806" s="59"/>
      <c r="S806" s="59"/>
    </row>
    <row r="807" spans="6:19" s="48" customFormat="1" ht="24" outlineLevel="2" collapsed="1">
      <c r="F807" s="20">
        <v>2</v>
      </c>
      <c r="G807" s="21" t="s">
        <v>15</v>
      </c>
      <c r="H807" s="49" t="s">
        <v>201</v>
      </c>
      <c r="I807" s="50" t="s">
        <v>642</v>
      </c>
      <c r="J807" s="21" t="s">
        <v>18</v>
      </c>
      <c r="K807" s="51">
        <v>295.77999999999997</v>
      </c>
      <c r="L807" s="24">
        <v>0</v>
      </c>
      <c r="M807" s="51">
        <f>K807*(1+L807/100)</f>
        <v>295.77999999999997</v>
      </c>
      <c r="N807" s="24">
        <v>0</v>
      </c>
      <c r="O807" s="25">
        <f>M807*N807</f>
        <v>0</v>
      </c>
      <c r="P807" s="52">
        <v>3.6700000000000001E-3</v>
      </c>
      <c r="Q807" s="53">
        <f>M807*P807</f>
        <v>1.0855125999999999</v>
      </c>
      <c r="R807" s="52"/>
      <c r="S807" s="53">
        <f>M807*R807</f>
        <v>0</v>
      </c>
    </row>
    <row r="808" spans="6:19" s="54" customFormat="1" ht="11.25" hidden="1" outlineLevel="3">
      <c r="F808" s="55"/>
      <c r="G808" s="56"/>
      <c r="H808" s="56"/>
      <c r="I808" s="57" t="s">
        <v>38</v>
      </c>
      <c r="J808" s="56"/>
      <c r="K808" s="58">
        <v>0</v>
      </c>
      <c r="L808" s="59"/>
      <c r="M808" s="60"/>
      <c r="N808" s="59"/>
      <c r="O808" s="61"/>
      <c r="P808" s="62"/>
      <c r="Q808" s="59"/>
      <c r="R808" s="59"/>
      <c r="S808" s="59"/>
    </row>
    <row r="809" spans="6:19" s="54" customFormat="1" ht="11.25" hidden="1" outlineLevel="3">
      <c r="F809" s="55"/>
      <c r="G809" s="56"/>
      <c r="H809" s="56"/>
      <c r="I809" s="57" t="s">
        <v>102</v>
      </c>
      <c r="J809" s="56"/>
      <c r="K809" s="58">
        <v>0</v>
      </c>
      <c r="L809" s="59"/>
      <c r="M809" s="60"/>
      <c r="N809" s="59"/>
      <c r="O809" s="61"/>
      <c r="P809" s="62"/>
      <c r="Q809" s="59"/>
      <c r="R809" s="59"/>
      <c r="S809" s="59"/>
    </row>
    <row r="810" spans="6:19" s="54" customFormat="1" ht="11.25" hidden="1" outlineLevel="3">
      <c r="F810" s="55"/>
      <c r="G810" s="56"/>
      <c r="H810" s="56"/>
      <c r="I810" s="57" t="s">
        <v>59</v>
      </c>
      <c r="J810" s="56"/>
      <c r="K810" s="58">
        <v>45.08</v>
      </c>
      <c r="L810" s="59"/>
      <c r="M810" s="60"/>
      <c r="N810" s="59"/>
      <c r="O810" s="61"/>
      <c r="P810" s="62"/>
      <c r="Q810" s="59"/>
      <c r="R810" s="59"/>
      <c r="S810" s="59"/>
    </row>
    <row r="811" spans="6:19" s="54" customFormat="1" ht="11.25" hidden="1" outlineLevel="3">
      <c r="F811" s="55"/>
      <c r="G811" s="56"/>
      <c r="H811" s="56"/>
      <c r="I811" s="57" t="s">
        <v>37</v>
      </c>
      <c r="J811" s="56"/>
      <c r="K811" s="58">
        <v>0</v>
      </c>
      <c r="L811" s="59"/>
      <c r="M811" s="60"/>
      <c r="N811" s="59"/>
      <c r="O811" s="61"/>
      <c r="P811" s="62"/>
      <c r="Q811" s="59"/>
      <c r="R811" s="59"/>
      <c r="S811" s="59"/>
    </row>
    <row r="812" spans="6:19" s="54" customFormat="1" ht="11.25" hidden="1" outlineLevel="3">
      <c r="F812" s="55"/>
      <c r="G812" s="56"/>
      <c r="H812" s="56"/>
      <c r="I812" s="57" t="s">
        <v>59</v>
      </c>
      <c r="J812" s="56"/>
      <c r="K812" s="58">
        <v>45.08</v>
      </c>
      <c r="L812" s="59"/>
      <c r="M812" s="60"/>
      <c r="N812" s="59"/>
      <c r="O812" s="61"/>
      <c r="P812" s="62"/>
      <c r="Q812" s="59"/>
      <c r="R812" s="59"/>
      <c r="S812" s="59"/>
    </row>
    <row r="813" spans="6:19" s="54" customFormat="1" ht="11.25" hidden="1" outlineLevel="3">
      <c r="F813" s="55"/>
      <c r="G813" s="56"/>
      <c r="H813" s="56"/>
      <c r="I813" s="57" t="s">
        <v>43</v>
      </c>
      <c r="J813" s="56"/>
      <c r="K813" s="58">
        <v>6</v>
      </c>
      <c r="L813" s="59"/>
      <c r="M813" s="60"/>
      <c r="N813" s="59"/>
      <c r="O813" s="61"/>
      <c r="P813" s="62"/>
      <c r="Q813" s="59"/>
      <c r="R813" s="59"/>
      <c r="S813" s="59"/>
    </row>
    <row r="814" spans="6:19" s="54" customFormat="1" ht="11.25" hidden="1" outlineLevel="3">
      <c r="F814" s="55"/>
      <c r="G814" s="56"/>
      <c r="H814" s="56"/>
      <c r="I814" s="57" t="s">
        <v>5</v>
      </c>
      <c r="J814" s="56"/>
      <c r="K814" s="58">
        <v>96.16</v>
      </c>
      <c r="L814" s="59"/>
      <c r="M814" s="60"/>
      <c r="N814" s="59"/>
      <c r="O814" s="61"/>
      <c r="P814" s="62"/>
      <c r="Q814" s="59"/>
      <c r="R814" s="59"/>
      <c r="S814" s="59"/>
    </row>
    <row r="815" spans="6:19" s="54" customFormat="1" ht="11.25" hidden="1" outlineLevel="3">
      <c r="F815" s="55"/>
      <c r="G815" s="56"/>
      <c r="H815" s="56"/>
      <c r="I815" s="57" t="s">
        <v>37</v>
      </c>
      <c r="J815" s="56"/>
      <c r="K815" s="58">
        <v>0</v>
      </c>
      <c r="L815" s="59"/>
      <c r="M815" s="60"/>
      <c r="N815" s="59"/>
      <c r="O815" s="61"/>
      <c r="P815" s="62"/>
      <c r="Q815" s="59"/>
      <c r="R815" s="59"/>
      <c r="S815" s="59"/>
    </row>
    <row r="816" spans="6:19" s="54" customFormat="1" ht="11.25" hidden="1" outlineLevel="3">
      <c r="F816" s="55"/>
      <c r="G816" s="56"/>
      <c r="H816" s="56"/>
      <c r="I816" s="57" t="s">
        <v>333</v>
      </c>
      <c r="J816" s="56"/>
      <c r="K816" s="58">
        <v>0</v>
      </c>
      <c r="L816" s="59"/>
      <c r="M816" s="60"/>
      <c r="N816" s="59"/>
      <c r="O816" s="61"/>
      <c r="P816" s="62"/>
      <c r="Q816" s="59"/>
      <c r="R816" s="59"/>
      <c r="S816" s="59"/>
    </row>
    <row r="817" spans="6:19" s="54" customFormat="1" ht="11.25" hidden="1" outlineLevel="3">
      <c r="F817" s="55"/>
      <c r="G817" s="56"/>
      <c r="H817" s="56"/>
      <c r="I817" s="57" t="s">
        <v>505</v>
      </c>
      <c r="J817" s="56"/>
      <c r="K817" s="58">
        <v>144.57</v>
      </c>
      <c r="L817" s="59"/>
      <c r="M817" s="60"/>
      <c r="N817" s="59"/>
      <c r="O817" s="61"/>
      <c r="P817" s="62"/>
      <c r="Q817" s="59"/>
      <c r="R817" s="59"/>
      <c r="S817" s="59"/>
    </row>
    <row r="818" spans="6:19" s="54" customFormat="1" ht="11.25" hidden="1" outlineLevel="3">
      <c r="F818" s="55"/>
      <c r="G818" s="56"/>
      <c r="H818" s="56"/>
      <c r="I818" s="57" t="s">
        <v>5</v>
      </c>
      <c r="J818" s="56"/>
      <c r="K818" s="58">
        <v>144.57</v>
      </c>
      <c r="L818" s="59"/>
      <c r="M818" s="60"/>
      <c r="N818" s="59"/>
      <c r="O818" s="61"/>
      <c r="P818" s="62"/>
      <c r="Q818" s="59"/>
      <c r="R818" s="59"/>
      <c r="S818" s="59"/>
    </row>
    <row r="819" spans="6:19" s="54" customFormat="1" ht="11.25" hidden="1" outlineLevel="3">
      <c r="F819" s="55"/>
      <c r="G819" s="56"/>
      <c r="H819" s="56"/>
      <c r="I819" s="57" t="s">
        <v>309</v>
      </c>
      <c r="J819" s="56"/>
      <c r="K819" s="58">
        <v>0</v>
      </c>
      <c r="L819" s="59"/>
      <c r="M819" s="60"/>
      <c r="N819" s="59"/>
      <c r="O819" s="61"/>
      <c r="P819" s="62"/>
      <c r="Q819" s="59"/>
      <c r="R819" s="59"/>
      <c r="S819" s="59"/>
    </row>
    <row r="820" spans="6:19" s="54" customFormat="1" ht="11.25" hidden="1" outlineLevel="3">
      <c r="F820" s="55"/>
      <c r="G820" s="56"/>
      <c r="H820" s="56"/>
      <c r="I820" s="57" t="s">
        <v>490</v>
      </c>
      <c r="J820" s="56"/>
      <c r="K820" s="58">
        <v>24.61</v>
      </c>
      <c r="L820" s="59"/>
      <c r="M820" s="60"/>
      <c r="N820" s="59"/>
      <c r="O820" s="61"/>
      <c r="P820" s="62"/>
      <c r="Q820" s="59"/>
      <c r="R820" s="59"/>
      <c r="S820" s="59"/>
    </row>
    <row r="821" spans="6:19" s="54" customFormat="1" ht="11.25" hidden="1" outlineLevel="3">
      <c r="F821" s="55"/>
      <c r="G821" s="56"/>
      <c r="H821" s="56"/>
      <c r="I821" s="57" t="s">
        <v>5</v>
      </c>
      <c r="J821" s="56"/>
      <c r="K821" s="58">
        <v>24.61</v>
      </c>
      <c r="L821" s="59"/>
      <c r="M821" s="60"/>
      <c r="N821" s="59"/>
      <c r="O821" s="61"/>
      <c r="P821" s="62"/>
      <c r="Q821" s="59"/>
      <c r="R821" s="59"/>
      <c r="S821" s="59"/>
    </row>
    <row r="822" spans="6:19" s="54" customFormat="1" ht="11.25" hidden="1" outlineLevel="3">
      <c r="F822" s="55"/>
      <c r="G822" s="56"/>
      <c r="H822" s="56"/>
      <c r="I822" s="57" t="s">
        <v>40</v>
      </c>
      <c r="J822" s="56"/>
      <c r="K822" s="58">
        <v>0</v>
      </c>
      <c r="L822" s="59"/>
      <c r="M822" s="60"/>
      <c r="N822" s="59"/>
      <c r="O822" s="61"/>
      <c r="P822" s="62"/>
      <c r="Q822" s="59"/>
      <c r="R822" s="59"/>
      <c r="S822" s="59"/>
    </row>
    <row r="823" spans="6:19" s="54" customFormat="1" ht="11.25" hidden="1" outlineLevel="3">
      <c r="F823" s="55"/>
      <c r="G823" s="56"/>
      <c r="H823" s="56"/>
      <c r="I823" s="57" t="s">
        <v>288</v>
      </c>
      <c r="J823" s="56"/>
      <c r="K823" s="58">
        <v>30.44</v>
      </c>
      <c r="L823" s="59"/>
      <c r="M823" s="60"/>
      <c r="N823" s="59"/>
      <c r="O823" s="61"/>
      <c r="P823" s="62"/>
      <c r="Q823" s="59"/>
      <c r="R823" s="59"/>
      <c r="S823" s="59"/>
    </row>
    <row r="824" spans="6:19" s="54" customFormat="1" ht="11.25" hidden="1" outlineLevel="3">
      <c r="F824" s="55"/>
      <c r="G824" s="56"/>
      <c r="H824" s="56"/>
      <c r="I824" s="57"/>
      <c r="J824" s="56"/>
      <c r="K824" s="58">
        <v>0</v>
      </c>
      <c r="L824" s="59"/>
      <c r="M824" s="60"/>
      <c r="N824" s="59"/>
      <c r="O824" s="61"/>
      <c r="P824" s="62"/>
      <c r="Q824" s="59"/>
      <c r="R824" s="59"/>
      <c r="S824" s="59"/>
    </row>
    <row r="825" spans="6:19" s="48" customFormat="1" ht="12" outlineLevel="2" collapsed="1">
      <c r="F825" s="20">
        <v>3</v>
      </c>
      <c r="G825" s="21" t="s">
        <v>7</v>
      </c>
      <c r="H825" s="49" t="s">
        <v>113</v>
      </c>
      <c r="I825" s="50" t="s">
        <v>679</v>
      </c>
      <c r="J825" s="21" t="s">
        <v>18</v>
      </c>
      <c r="K825" s="51">
        <v>330.32649999999995</v>
      </c>
      <c r="L825" s="24">
        <v>10</v>
      </c>
      <c r="M825" s="51">
        <f>K825*(1+L825/100)</f>
        <v>363.35915</v>
      </c>
      <c r="N825" s="24">
        <v>0</v>
      </c>
      <c r="O825" s="25">
        <f>M825*N825</f>
        <v>0</v>
      </c>
      <c r="P825" s="52">
        <v>1.9199999999999998E-2</v>
      </c>
      <c r="Q825" s="53">
        <f>M825*P825</f>
        <v>6.9764956799999993</v>
      </c>
      <c r="R825" s="52"/>
      <c r="S825" s="53">
        <f>M825*R825</f>
        <v>0</v>
      </c>
    </row>
    <row r="826" spans="6:19" s="54" customFormat="1" ht="11.25" hidden="1" outlineLevel="3">
      <c r="F826" s="55"/>
      <c r="G826" s="56"/>
      <c r="H826" s="56"/>
      <c r="I826" s="57" t="s">
        <v>73</v>
      </c>
      <c r="J826" s="56"/>
      <c r="K826" s="58">
        <v>295.77999999999997</v>
      </c>
      <c r="L826" s="59"/>
      <c r="M826" s="60"/>
      <c r="N826" s="59"/>
      <c r="O826" s="61"/>
      <c r="P826" s="62"/>
      <c r="Q826" s="59"/>
      <c r="R826" s="59"/>
      <c r="S826" s="59"/>
    </row>
    <row r="827" spans="6:19" s="54" customFormat="1" ht="11.25" hidden="1" outlineLevel="3">
      <c r="F827" s="55"/>
      <c r="G827" s="56"/>
      <c r="H827" s="56"/>
      <c r="I827" s="57" t="s">
        <v>298</v>
      </c>
      <c r="J827" s="56"/>
      <c r="K827" s="58">
        <v>34.546500000000002</v>
      </c>
      <c r="L827" s="59"/>
      <c r="M827" s="60"/>
      <c r="N827" s="59"/>
      <c r="O827" s="61"/>
      <c r="P827" s="62"/>
      <c r="Q827" s="59"/>
      <c r="R827" s="59"/>
      <c r="S827" s="59"/>
    </row>
    <row r="828" spans="6:19" s="54" customFormat="1" ht="11.25" hidden="1" outlineLevel="3">
      <c r="F828" s="55"/>
      <c r="G828" s="56"/>
      <c r="H828" s="56"/>
      <c r="I828" s="57"/>
      <c r="J828" s="56"/>
      <c r="K828" s="58">
        <v>0</v>
      </c>
      <c r="L828" s="59"/>
      <c r="M828" s="60"/>
      <c r="N828" s="59"/>
      <c r="O828" s="61"/>
      <c r="P828" s="62"/>
      <c r="Q828" s="59"/>
      <c r="R828" s="59"/>
      <c r="S828" s="59"/>
    </row>
    <row r="829" spans="6:19" s="48" customFormat="1" ht="12" outlineLevel="2">
      <c r="F829" s="20">
        <v>4</v>
      </c>
      <c r="G829" s="21" t="s">
        <v>15</v>
      </c>
      <c r="H829" s="49" t="s">
        <v>202</v>
      </c>
      <c r="I829" s="50" t="s">
        <v>503</v>
      </c>
      <c r="J829" s="21" t="s">
        <v>18</v>
      </c>
      <c r="K829" s="51">
        <v>295.77999999999997</v>
      </c>
      <c r="L829" s="24">
        <v>0</v>
      </c>
      <c r="M829" s="51">
        <f>K829*(1+L829/100)</f>
        <v>295.77999999999997</v>
      </c>
      <c r="N829" s="24">
        <v>0</v>
      </c>
      <c r="O829" s="25">
        <f>M829*N829</f>
        <v>0</v>
      </c>
      <c r="P829" s="52">
        <v>2.9999999999999997E-4</v>
      </c>
      <c r="Q829" s="53">
        <f>M829*P829</f>
        <v>8.873399999999998E-2</v>
      </c>
      <c r="R829" s="52"/>
      <c r="S829" s="53">
        <f>M829*R829</f>
        <v>0</v>
      </c>
    </row>
    <row r="830" spans="6:19" s="48" customFormat="1" ht="12" outlineLevel="2">
      <c r="F830" s="20">
        <v>5</v>
      </c>
      <c r="G830" s="21" t="s">
        <v>15</v>
      </c>
      <c r="H830" s="49" t="s">
        <v>252</v>
      </c>
      <c r="I830" s="50" t="s">
        <v>599</v>
      </c>
      <c r="J830" s="21" t="s">
        <v>0</v>
      </c>
      <c r="K830" s="51">
        <v>6.92</v>
      </c>
      <c r="L830" s="24">
        <v>0</v>
      </c>
      <c r="M830" s="51">
        <f>K830*(1+L830/100)</f>
        <v>6.92</v>
      </c>
      <c r="N830" s="24">
        <v>0</v>
      </c>
      <c r="O830" s="25">
        <f>M830*N830</f>
        <v>0</v>
      </c>
      <c r="P830" s="52"/>
      <c r="Q830" s="53">
        <f>M830*P830</f>
        <v>0</v>
      </c>
      <c r="R830" s="52"/>
      <c r="S830" s="53">
        <f>M830*R830</f>
        <v>0</v>
      </c>
    </row>
    <row r="831" spans="6:19" s="90" customFormat="1" ht="12.75" customHeight="1" outlineLevel="2">
      <c r="F831" s="91"/>
      <c r="G831" s="92"/>
      <c r="H831" s="92"/>
      <c r="I831" s="93"/>
      <c r="J831" s="92"/>
      <c r="K831" s="94"/>
      <c r="L831" s="95"/>
      <c r="M831" s="94"/>
      <c r="N831" s="95"/>
      <c r="O831" s="96"/>
      <c r="P831" s="97"/>
      <c r="Q831" s="95"/>
      <c r="R831" s="95"/>
      <c r="S831" s="95"/>
    </row>
    <row r="832" spans="6:19" s="40" customFormat="1" ht="16.5" customHeight="1" outlineLevel="1">
      <c r="F832" s="41"/>
      <c r="G832" s="6"/>
      <c r="H832" s="42"/>
      <c r="I832" s="42" t="s">
        <v>462</v>
      </c>
      <c r="J832" s="6"/>
      <c r="K832" s="43"/>
      <c r="L832" s="44"/>
      <c r="M832" s="43"/>
      <c r="N832" s="44"/>
      <c r="O832" s="45">
        <f>SUBTOTAL(9,O833:O840)</f>
        <v>0</v>
      </c>
      <c r="P832" s="46"/>
      <c r="Q832" s="47">
        <f>SUBTOTAL(9,Q833:Q840)</f>
        <v>0.91609260000000003</v>
      </c>
      <c r="R832" s="44"/>
      <c r="S832" s="47">
        <f>SUBTOTAL(9,S833:S840)</f>
        <v>0</v>
      </c>
    </row>
    <row r="833" spans="6:19" s="48" customFormat="1" ht="12" outlineLevel="2" collapsed="1">
      <c r="F833" s="20">
        <v>1</v>
      </c>
      <c r="G833" s="21" t="s">
        <v>15</v>
      </c>
      <c r="H833" s="49" t="s">
        <v>680</v>
      </c>
      <c r="I833" s="50" t="s">
        <v>681</v>
      </c>
      <c r="J833" s="21" t="s">
        <v>18</v>
      </c>
      <c r="K833" s="51">
        <v>96.430800000000005</v>
      </c>
      <c r="L833" s="24">
        <v>0</v>
      </c>
      <c r="M833" s="51">
        <f>K833*(1+L833/100)</f>
        <v>96.430800000000005</v>
      </c>
      <c r="N833" s="114">
        <v>0</v>
      </c>
      <c r="O833" s="25">
        <f>M833*N833</f>
        <v>0</v>
      </c>
      <c r="P833" s="52">
        <v>9.4999999999999998E-3</v>
      </c>
      <c r="Q833" s="53">
        <f>M833*P833</f>
        <v>0.91609260000000003</v>
      </c>
      <c r="R833" s="52"/>
      <c r="S833" s="53">
        <f>M833*R833</f>
        <v>0</v>
      </c>
    </row>
    <row r="834" spans="6:19" s="54" customFormat="1" ht="11.25" hidden="1" outlineLevel="3">
      <c r="F834" s="55"/>
      <c r="G834" s="56"/>
      <c r="H834" s="56"/>
      <c r="I834" s="57" t="s">
        <v>37</v>
      </c>
      <c r="J834" s="56"/>
      <c r="K834" s="58">
        <v>0</v>
      </c>
      <c r="L834" s="59"/>
      <c r="M834" s="60"/>
      <c r="N834" s="59"/>
      <c r="O834" s="61"/>
      <c r="P834" s="62"/>
      <c r="Q834" s="59"/>
      <c r="R834" s="59"/>
      <c r="S834" s="59"/>
    </row>
    <row r="835" spans="6:19" s="54" customFormat="1" ht="11.25" hidden="1" outlineLevel="3">
      <c r="F835" s="55"/>
      <c r="G835" s="56"/>
      <c r="H835" s="56"/>
      <c r="I835" s="57" t="s">
        <v>160</v>
      </c>
      <c r="J835" s="56"/>
      <c r="K835" s="58">
        <v>10.1008</v>
      </c>
      <c r="L835" s="59"/>
      <c r="M835" s="60"/>
      <c r="N835" s="59"/>
      <c r="O835" s="61"/>
      <c r="P835" s="62"/>
      <c r="Q835" s="59"/>
      <c r="R835" s="59"/>
      <c r="S835" s="59"/>
    </row>
    <row r="836" spans="6:19" s="54" customFormat="1" ht="11.25" hidden="1" outlineLevel="3">
      <c r="F836" s="55"/>
      <c r="G836" s="56"/>
      <c r="H836" s="56"/>
      <c r="I836" s="57" t="s">
        <v>39</v>
      </c>
      <c r="J836" s="56"/>
      <c r="K836" s="58">
        <v>0</v>
      </c>
      <c r="L836" s="59"/>
      <c r="M836" s="60"/>
      <c r="N836" s="59"/>
      <c r="O836" s="61"/>
      <c r="P836" s="62"/>
      <c r="Q836" s="59"/>
      <c r="R836" s="59"/>
      <c r="S836" s="59"/>
    </row>
    <row r="837" spans="6:19" s="54" customFormat="1" ht="11.25" hidden="1" outlineLevel="3">
      <c r="F837" s="55"/>
      <c r="G837" s="56"/>
      <c r="H837" s="56"/>
      <c r="I837" s="57" t="s">
        <v>304</v>
      </c>
      <c r="J837" s="56"/>
      <c r="K837" s="58">
        <v>86.33</v>
      </c>
      <c r="L837" s="59"/>
      <c r="M837" s="60"/>
      <c r="N837" s="59"/>
      <c r="O837" s="61"/>
      <c r="P837" s="62"/>
      <c r="Q837" s="59"/>
      <c r="R837" s="59"/>
      <c r="S837" s="59"/>
    </row>
    <row r="838" spans="6:19" s="54" customFormat="1" ht="11.25" hidden="1" outlineLevel="3">
      <c r="F838" s="55"/>
      <c r="G838" s="56"/>
      <c r="H838" s="56"/>
      <c r="I838" s="57"/>
      <c r="J838" s="56"/>
      <c r="K838" s="58">
        <v>0</v>
      </c>
      <c r="L838" s="59"/>
      <c r="M838" s="60"/>
      <c r="N838" s="59"/>
      <c r="O838" s="61"/>
      <c r="P838" s="62"/>
      <c r="Q838" s="59"/>
      <c r="R838" s="59"/>
      <c r="S838" s="59"/>
    </row>
    <row r="839" spans="6:19" s="48" customFormat="1" ht="12" outlineLevel="2">
      <c r="F839" s="20">
        <v>2</v>
      </c>
      <c r="G839" s="21" t="s">
        <v>15</v>
      </c>
      <c r="H839" s="49" t="s">
        <v>253</v>
      </c>
      <c r="I839" s="50" t="s">
        <v>594</v>
      </c>
      <c r="J839" s="21" t="s">
        <v>0</v>
      </c>
      <c r="K839" s="51">
        <v>7.2</v>
      </c>
      <c r="L839" s="24">
        <v>0</v>
      </c>
      <c r="M839" s="51">
        <f>K839*(1+L839/100)</f>
        <v>7.2</v>
      </c>
      <c r="N839" s="24">
        <v>0</v>
      </c>
      <c r="O839" s="25">
        <f>M839*N839</f>
        <v>0</v>
      </c>
      <c r="P839" s="52"/>
      <c r="Q839" s="53">
        <f>M839*P839</f>
        <v>0</v>
      </c>
      <c r="R839" s="52"/>
      <c r="S839" s="53">
        <f>M839*R839</f>
        <v>0</v>
      </c>
    </row>
    <row r="840" spans="6:19" s="90" customFormat="1" ht="12.75" customHeight="1" outlineLevel="2">
      <c r="F840" s="91"/>
      <c r="G840" s="92"/>
      <c r="H840" s="92"/>
      <c r="I840" s="93"/>
      <c r="J840" s="92"/>
      <c r="K840" s="94"/>
      <c r="L840" s="95"/>
      <c r="M840" s="94"/>
      <c r="N840" s="95"/>
      <c r="O840" s="96"/>
      <c r="P840" s="97"/>
      <c r="Q840" s="95"/>
      <c r="R840" s="95"/>
      <c r="S840" s="95"/>
    </row>
    <row r="841" spans="6:19" s="40" customFormat="1" ht="16.5" customHeight="1" outlineLevel="1">
      <c r="F841" s="41"/>
      <c r="G841" s="6"/>
      <c r="H841" s="42"/>
      <c r="I841" s="42" t="s">
        <v>463</v>
      </c>
      <c r="J841" s="6"/>
      <c r="K841" s="43"/>
      <c r="L841" s="44"/>
      <c r="M841" s="43"/>
      <c r="N841" s="44"/>
      <c r="O841" s="45">
        <f>SUBTOTAL(9,O842:O855)</f>
        <v>0</v>
      </c>
      <c r="P841" s="46"/>
      <c r="Q841" s="47">
        <f>SUBTOTAL(9,Q842:Q855)</f>
        <v>0.32281499999999996</v>
      </c>
      <c r="R841" s="44"/>
      <c r="S841" s="47">
        <f>SUBTOTAL(9,S842:S855)</f>
        <v>0</v>
      </c>
    </row>
    <row r="842" spans="6:19" s="48" customFormat="1" ht="12" outlineLevel="2" collapsed="1">
      <c r="F842" s="20">
        <v>1</v>
      </c>
      <c r="G842" s="21" t="s">
        <v>15</v>
      </c>
      <c r="H842" s="49" t="s">
        <v>204</v>
      </c>
      <c r="I842" s="50" t="s">
        <v>565</v>
      </c>
      <c r="J842" s="21" t="s">
        <v>18</v>
      </c>
      <c r="K842" s="51">
        <v>93.84</v>
      </c>
      <c r="L842" s="24">
        <v>0</v>
      </c>
      <c r="M842" s="51">
        <f>K842*(1+L842/100)</f>
        <v>93.84</v>
      </c>
      <c r="N842" s="24">
        <v>0</v>
      </c>
      <c r="O842" s="25">
        <f>M842*N842</f>
        <v>0</v>
      </c>
      <c r="P842" s="52">
        <v>2.0000000000000002E-5</v>
      </c>
      <c r="Q842" s="53">
        <f>M842*P842</f>
        <v>1.8768000000000003E-3</v>
      </c>
      <c r="R842" s="52"/>
      <c r="S842" s="53">
        <f>M842*R842</f>
        <v>0</v>
      </c>
    </row>
    <row r="843" spans="6:19" s="54" customFormat="1" ht="11.25" hidden="1" outlineLevel="3">
      <c r="F843" s="55"/>
      <c r="G843" s="56"/>
      <c r="H843" s="56"/>
      <c r="I843" s="57" t="s">
        <v>328</v>
      </c>
      <c r="J843" s="56"/>
      <c r="K843" s="58">
        <v>0</v>
      </c>
      <c r="L843" s="59"/>
      <c r="M843" s="60"/>
      <c r="N843" s="59"/>
      <c r="O843" s="61"/>
      <c r="P843" s="62"/>
      <c r="Q843" s="59"/>
      <c r="R843" s="59"/>
      <c r="S843" s="59"/>
    </row>
    <row r="844" spans="6:19" s="54" customFormat="1" ht="11.25" hidden="1" outlineLevel="3">
      <c r="F844" s="55"/>
      <c r="G844" s="56"/>
      <c r="H844" s="56"/>
      <c r="I844" s="57" t="s">
        <v>60</v>
      </c>
      <c r="J844" s="56"/>
      <c r="K844" s="58">
        <v>93.84</v>
      </c>
      <c r="L844" s="59"/>
      <c r="M844" s="60"/>
      <c r="N844" s="59"/>
      <c r="O844" s="61"/>
      <c r="P844" s="62"/>
      <c r="Q844" s="59"/>
      <c r="R844" s="59"/>
      <c r="S844" s="59"/>
    </row>
    <row r="845" spans="6:19" s="54" customFormat="1" ht="11.25" hidden="1" outlineLevel="3">
      <c r="F845" s="55"/>
      <c r="G845" s="56"/>
      <c r="H845" s="56"/>
      <c r="I845" s="57"/>
      <c r="J845" s="56"/>
      <c r="K845" s="58">
        <v>0</v>
      </c>
      <c r="L845" s="59"/>
      <c r="M845" s="60"/>
      <c r="N845" s="59"/>
      <c r="O845" s="61"/>
      <c r="P845" s="62"/>
      <c r="Q845" s="59"/>
      <c r="R845" s="59"/>
      <c r="S845" s="59"/>
    </row>
    <row r="846" spans="6:19" s="48" customFormat="1" ht="12" outlineLevel="2" collapsed="1">
      <c r="F846" s="20">
        <v>2</v>
      </c>
      <c r="G846" s="21" t="s">
        <v>15</v>
      </c>
      <c r="H846" s="49" t="s">
        <v>205</v>
      </c>
      <c r="I846" s="50" t="s">
        <v>587</v>
      </c>
      <c r="J846" s="21" t="s">
        <v>18</v>
      </c>
      <c r="K846" s="51">
        <v>486.27</v>
      </c>
      <c r="L846" s="24">
        <v>0</v>
      </c>
      <c r="M846" s="51">
        <f>K846*(1+L846/100)</f>
        <v>486.27</v>
      </c>
      <c r="N846" s="24">
        <v>0</v>
      </c>
      <c r="O846" s="25">
        <f>M846*N846</f>
        <v>0</v>
      </c>
      <c r="P846" s="52">
        <v>1.8000000000000001E-4</v>
      </c>
      <c r="Q846" s="53">
        <f>M846*P846</f>
        <v>8.7528599999999998E-2</v>
      </c>
      <c r="R846" s="52"/>
      <c r="S846" s="53">
        <f>M846*R846</f>
        <v>0</v>
      </c>
    </row>
    <row r="847" spans="6:19" s="54" customFormat="1" ht="11.25" hidden="1" outlineLevel="3">
      <c r="F847" s="55"/>
      <c r="G847" s="56"/>
      <c r="H847" s="56"/>
      <c r="I847" s="57" t="s">
        <v>39</v>
      </c>
      <c r="J847" s="56"/>
      <c r="K847" s="58">
        <v>0</v>
      </c>
      <c r="L847" s="59"/>
      <c r="M847" s="60"/>
      <c r="N847" s="59"/>
      <c r="O847" s="61"/>
      <c r="P847" s="62"/>
      <c r="Q847" s="59"/>
      <c r="R847" s="59"/>
      <c r="S847" s="59"/>
    </row>
    <row r="848" spans="6:19" s="54" customFormat="1" ht="11.25" hidden="1" outlineLevel="3">
      <c r="F848" s="55"/>
      <c r="G848" s="56"/>
      <c r="H848" s="56"/>
      <c r="I848" s="57" t="s">
        <v>443</v>
      </c>
      <c r="J848" s="56"/>
      <c r="K848" s="58">
        <v>486.27</v>
      </c>
      <c r="L848" s="59"/>
      <c r="M848" s="60"/>
      <c r="N848" s="59"/>
      <c r="O848" s="61"/>
      <c r="P848" s="62"/>
      <c r="Q848" s="59"/>
      <c r="R848" s="59"/>
      <c r="S848" s="59"/>
    </row>
    <row r="849" spans="6:19" s="54" customFormat="1" ht="11.25" hidden="1" outlineLevel="3">
      <c r="F849" s="55"/>
      <c r="G849" s="56"/>
      <c r="H849" s="56"/>
      <c r="I849" s="57"/>
      <c r="J849" s="56"/>
      <c r="K849" s="58">
        <v>0</v>
      </c>
      <c r="L849" s="59"/>
      <c r="M849" s="60"/>
      <c r="N849" s="59"/>
      <c r="O849" s="61"/>
      <c r="P849" s="62"/>
      <c r="Q849" s="59"/>
      <c r="R849" s="59"/>
      <c r="S849" s="59"/>
    </row>
    <row r="850" spans="6:19" s="48" customFormat="1" ht="12" outlineLevel="2" collapsed="1">
      <c r="F850" s="20">
        <v>3</v>
      </c>
      <c r="G850" s="21" t="s">
        <v>15</v>
      </c>
      <c r="H850" s="49" t="s">
        <v>206</v>
      </c>
      <c r="I850" s="50" t="s">
        <v>566</v>
      </c>
      <c r="J850" s="21" t="s">
        <v>18</v>
      </c>
      <c r="K850" s="51">
        <v>486.27</v>
      </c>
      <c r="L850" s="24">
        <v>0</v>
      </c>
      <c r="M850" s="51">
        <f>K850*(1+L850/100)</f>
        <v>486.27</v>
      </c>
      <c r="N850" s="24">
        <v>0</v>
      </c>
      <c r="O850" s="25">
        <f>M850*N850</f>
        <v>0</v>
      </c>
      <c r="P850" s="52">
        <v>4.8000000000000001E-4</v>
      </c>
      <c r="Q850" s="53">
        <f>M850*P850</f>
        <v>0.23340959999999999</v>
      </c>
      <c r="R850" s="52"/>
      <c r="S850" s="53">
        <f>M850*R850</f>
        <v>0</v>
      </c>
    </row>
    <row r="851" spans="6:19" s="54" customFormat="1" ht="11.25" hidden="1" outlineLevel="3">
      <c r="F851" s="55"/>
      <c r="G851" s="56"/>
      <c r="H851" s="56"/>
      <c r="I851" s="57" t="s">
        <v>39</v>
      </c>
      <c r="J851" s="56"/>
      <c r="K851" s="58">
        <v>0</v>
      </c>
      <c r="L851" s="59"/>
      <c r="M851" s="60"/>
      <c r="N851" s="59"/>
      <c r="O851" s="61"/>
      <c r="P851" s="62"/>
      <c r="Q851" s="59"/>
      <c r="R851" s="59"/>
      <c r="S851" s="59"/>
    </row>
    <row r="852" spans="6:19" s="54" customFormat="1" ht="11.25" hidden="1" outlineLevel="3">
      <c r="F852" s="55"/>
      <c r="G852" s="56"/>
      <c r="H852" s="56"/>
      <c r="I852" s="57" t="s">
        <v>443</v>
      </c>
      <c r="J852" s="56"/>
      <c r="K852" s="58">
        <v>486.27</v>
      </c>
      <c r="L852" s="59"/>
      <c r="M852" s="60"/>
      <c r="N852" s="59"/>
      <c r="O852" s="61"/>
      <c r="P852" s="62"/>
      <c r="Q852" s="59"/>
      <c r="R852" s="59"/>
      <c r="S852" s="59"/>
    </row>
    <row r="853" spans="6:19" s="54" customFormat="1" ht="11.25" hidden="1" outlineLevel="3">
      <c r="F853" s="55"/>
      <c r="G853" s="56"/>
      <c r="H853" s="56"/>
      <c r="I853" s="57"/>
      <c r="J853" s="56"/>
      <c r="K853" s="58">
        <v>0</v>
      </c>
      <c r="L853" s="59"/>
      <c r="M853" s="60"/>
      <c r="N853" s="59"/>
      <c r="O853" s="61"/>
      <c r="P853" s="62"/>
      <c r="Q853" s="59"/>
      <c r="R853" s="59"/>
      <c r="S853" s="59"/>
    </row>
    <row r="854" spans="6:19" s="48" customFormat="1" ht="12" outlineLevel="2">
      <c r="F854" s="20">
        <v>4</v>
      </c>
      <c r="G854" s="21" t="s">
        <v>15</v>
      </c>
      <c r="H854" s="49" t="s">
        <v>254</v>
      </c>
      <c r="I854" s="50" t="s">
        <v>592</v>
      </c>
      <c r="J854" s="21" t="s">
        <v>0</v>
      </c>
      <c r="K854" s="51">
        <v>1.29</v>
      </c>
      <c r="L854" s="24">
        <v>0</v>
      </c>
      <c r="M854" s="51">
        <f>K854*(1+L854/100)</f>
        <v>1.29</v>
      </c>
      <c r="N854" s="24">
        <v>0</v>
      </c>
      <c r="O854" s="25">
        <f>M854*N854</f>
        <v>0</v>
      </c>
      <c r="P854" s="52"/>
      <c r="Q854" s="53">
        <f>M854*P854</f>
        <v>0</v>
      </c>
      <c r="R854" s="52"/>
      <c r="S854" s="53">
        <f>M854*R854</f>
        <v>0</v>
      </c>
    </row>
    <row r="855" spans="6:19" s="90" customFormat="1" ht="12.75" customHeight="1" outlineLevel="2">
      <c r="F855" s="91"/>
      <c r="G855" s="92"/>
      <c r="H855" s="92"/>
      <c r="I855" s="93"/>
      <c r="J855" s="92"/>
      <c r="K855" s="94"/>
      <c r="L855" s="95"/>
      <c r="M855" s="94"/>
      <c r="N855" s="95"/>
      <c r="O855" s="96"/>
      <c r="P855" s="97"/>
      <c r="Q855" s="95"/>
      <c r="R855" s="95"/>
      <c r="S855" s="95"/>
    </row>
    <row r="856" spans="6:19" s="40" customFormat="1" ht="16.5" customHeight="1" outlineLevel="1">
      <c r="F856" s="41"/>
      <c r="G856" s="6"/>
      <c r="H856" s="42"/>
      <c r="I856" s="42" t="s">
        <v>472</v>
      </c>
      <c r="J856" s="6"/>
      <c r="K856" s="43"/>
      <c r="L856" s="44"/>
      <c r="M856" s="43"/>
      <c r="N856" s="44"/>
      <c r="O856" s="45">
        <f>SUBTOTAL(9,O857:O877)</f>
        <v>0</v>
      </c>
      <c r="P856" s="46"/>
      <c r="Q856" s="47">
        <f>SUBTOTAL(9,Q857:Q877)</f>
        <v>0.62339174900000005</v>
      </c>
      <c r="R856" s="44"/>
      <c r="S856" s="47">
        <f>SUBTOTAL(9,S857:S877)</f>
        <v>0</v>
      </c>
    </row>
    <row r="857" spans="6:19" s="48" customFormat="1" ht="12" outlineLevel="2" collapsed="1">
      <c r="F857" s="20">
        <v>1</v>
      </c>
      <c r="G857" s="21" t="s">
        <v>15</v>
      </c>
      <c r="H857" s="49" t="s">
        <v>208</v>
      </c>
      <c r="I857" s="118" t="s">
        <v>738</v>
      </c>
      <c r="J857" s="21" t="s">
        <v>8</v>
      </c>
      <c r="K857" s="51">
        <v>42.206000000000003</v>
      </c>
      <c r="L857" s="24">
        <v>0</v>
      </c>
      <c r="M857" s="51">
        <f>K857*(1+L857/100)</f>
        <v>42.206000000000003</v>
      </c>
      <c r="N857" s="114">
        <v>0</v>
      </c>
      <c r="O857" s="25">
        <f>M857*N857</f>
        <v>0</v>
      </c>
      <c r="P857" s="52">
        <v>1.0000000000000001E-5</v>
      </c>
      <c r="Q857" s="53">
        <f>M857*P857</f>
        <v>4.2206000000000009E-4</v>
      </c>
      <c r="R857" s="52"/>
      <c r="S857" s="53">
        <f>M857*R857</f>
        <v>0</v>
      </c>
    </row>
    <row r="858" spans="6:19" s="54" customFormat="1" ht="11.25" hidden="1" outlineLevel="3">
      <c r="F858" s="55"/>
      <c r="G858" s="56"/>
      <c r="H858" s="56"/>
      <c r="I858" s="57" t="s">
        <v>75</v>
      </c>
      <c r="J858" s="56"/>
      <c r="K858" s="58">
        <v>0</v>
      </c>
      <c r="L858" s="59"/>
      <c r="M858" s="60"/>
      <c r="N858" s="59"/>
      <c r="O858" s="61"/>
      <c r="P858" s="62"/>
      <c r="Q858" s="59"/>
      <c r="R858" s="59"/>
      <c r="S858" s="59"/>
    </row>
    <row r="859" spans="6:19" s="54" customFormat="1" ht="11.25" hidden="1" outlineLevel="3">
      <c r="F859" s="55"/>
      <c r="G859" s="56"/>
      <c r="H859" s="56"/>
      <c r="I859" s="57" t="s">
        <v>511</v>
      </c>
      <c r="J859" s="56"/>
      <c r="K859" s="58">
        <v>34.78</v>
      </c>
      <c r="L859" s="59"/>
      <c r="M859" s="60"/>
      <c r="N859" s="59"/>
      <c r="O859" s="61"/>
      <c r="P859" s="62"/>
      <c r="Q859" s="59"/>
      <c r="R859" s="59"/>
      <c r="S859" s="59"/>
    </row>
    <row r="860" spans="6:19" s="54" customFormat="1" ht="11.25" hidden="1" outlineLevel="3">
      <c r="F860" s="55"/>
      <c r="G860" s="56"/>
      <c r="H860" s="56"/>
      <c r="I860" s="57" t="s">
        <v>104</v>
      </c>
      <c r="J860" s="56"/>
      <c r="K860" s="58">
        <v>0</v>
      </c>
      <c r="L860" s="59"/>
      <c r="M860" s="60"/>
      <c r="N860" s="59"/>
      <c r="O860" s="61"/>
      <c r="P860" s="62"/>
      <c r="Q860" s="59"/>
      <c r="R860" s="59"/>
      <c r="S860" s="59"/>
    </row>
    <row r="861" spans="6:19" s="54" customFormat="1" ht="11.25" hidden="1" outlineLevel="3">
      <c r="F861" s="55"/>
      <c r="G861" s="56"/>
      <c r="H861" s="56"/>
      <c r="I861" s="57" t="s">
        <v>510</v>
      </c>
      <c r="J861" s="56"/>
      <c r="K861" s="58">
        <v>14.476000000000001</v>
      </c>
      <c r="L861" s="59"/>
      <c r="M861" s="60"/>
      <c r="N861" s="59"/>
      <c r="O861" s="61"/>
      <c r="P861" s="62"/>
      <c r="Q861" s="59"/>
      <c r="R861" s="59"/>
      <c r="S861" s="59"/>
    </row>
    <row r="862" spans="6:19" s="54" customFormat="1" ht="11.25" hidden="1" outlineLevel="3">
      <c r="F862" s="55"/>
      <c r="G862" s="56"/>
      <c r="H862" s="56"/>
      <c r="I862" s="57" t="s">
        <v>504</v>
      </c>
      <c r="J862" s="56"/>
      <c r="K862" s="58">
        <v>-7.05</v>
      </c>
      <c r="L862" s="59"/>
      <c r="M862" s="60"/>
      <c r="N862" s="59"/>
      <c r="O862" s="61"/>
      <c r="P862" s="62"/>
      <c r="Q862" s="59"/>
      <c r="R862" s="59"/>
      <c r="S862" s="59"/>
    </row>
    <row r="863" spans="6:19" s="54" customFormat="1" ht="11.25" hidden="1" outlineLevel="3">
      <c r="F863" s="55"/>
      <c r="G863" s="56"/>
      <c r="H863" s="56"/>
      <c r="I863" s="57"/>
      <c r="J863" s="56"/>
      <c r="K863" s="58">
        <v>0</v>
      </c>
      <c r="L863" s="59"/>
      <c r="M863" s="60"/>
      <c r="N863" s="59"/>
      <c r="O863" s="61"/>
      <c r="P863" s="62"/>
      <c r="Q863" s="59"/>
      <c r="R863" s="59"/>
      <c r="S863" s="59"/>
    </row>
    <row r="864" spans="6:19" s="48" customFormat="1" ht="12" outlineLevel="2">
      <c r="F864" s="20">
        <v>2</v>
      </c>
      <c r="G864" s="21" t="s">
        <v>7</v>
      </c>
      <c r="H864" s="49" t="s">
        <v>110</v>
      </c>
      <c r="I864" s="118" t="s">
        <v>739</v>
      </c>
      <c r="J864" s="21" t="s">
        <v>8</v>
      </c>
      <c r="K864" s="51">
        <v>42.206000000000003</v>
      </c>
      <c r="L864" s="24">
        <v>15</v>
      </c>
      <c r="M864" s="51">
        <f>K864*(1+L864/100)</f>
        <v>48.536900000000003</v>
      </c>
      <c r="N864" s="24">
        <v>0</v>
      </c>
      <c r="O864" s="25">
        <f>M864*N864</f>
        <v>0</v>
      </c>
      <c r="P864" s="52">
        <v>2.7999999999999998E-4</v>
      </c>
      <c r="Q864" s="53">
        <f>M864*P864</f>
        <v>1.3590332E-2</v>
      </c>
      <c r="R864" s="52"/>
      <c r="S864" s="53">
        <f>M864*R864</f>
        <v>0</v>
      </c>
    </row>
    <row r="865" spans="6:19" s="48" customFormat="1" ht="12" outlineLevel="2" collapsed="1">
      <c r="F865" s="20">
        <v>3</v>
      </c>
      <c r="G865" s="21" t="s">
        <v>15</v>
      </c>
      <c r="H865" s="49" t="s">
        <v>207</v>
      </c>
      <c r="I865" s="50" t="s">
        <v>559</v>
      </c>
      <c r="J865" s="21" t="s">
        <v>18</v>
      </c>
      <c r="K865" s="51">
        <v>58.627749999999999</v>
      </c>
      <c r="L865" s="24">
        <v>0</v>
      </c>
      <c r="M865" s="51">
        <f>K865*(1+L865/100)</f>
        <v>58.627749999999999</v>
      </c>
      <c r="N865" s="24">
        <v>0</v>
      </c>
      <c r="O865" s="25">
        <f>M865*N865</f>
        <v>0</v>
      </c>
      <c r="P865" s="52">
        <v>2.9999999999999997E-4</v>
      </c>
      <c r="Q865" s="53">
        <f>M865*P865</f>
        <v>1.7588324999999998E-2</v>
      </c>
      <c r="R865" s="52"/>
      <c r="S865" s="53">
        <f>M865*R865</f>
        <v>0</v>
      </c>
    </row>
    <row r="866" spans="6:19" s="54" customFormat="1" ht="11.25" hidden="1" outlineLevel="3">
      <c r="F866" s="55"/>
      <c r="G866" s="56"/>
      <c r="H866" s="56"/>
      <c r="I866" s="57" t="s">
        <v>75</v>
      </c>
      <c r="J866" s="56"/>
      <c r="K866" s="58">
        <v>0</v>
      </c>
      <c r="L866" s="59"/>
      <c r="M866" s="60"/>
      <c r="N866" s="59"/>
      <c r="O866" s="61"/>
      <c r="P866" s="62"/>
      <c r="Q866" s="59"/>
      <c r="R866" s="59"/>
      <c r="S866" s="59"/>
    </row>
    <row r="867" spans="6:19" s="54" customFormat="1" ht="11.25" hidden="1" outlineLevel="3">
      <c r="F867" s="55"/>
      <c r="G867" s="56"/>
      <c r="H867" s="56"/>
      <c r="I867" s="57" t="s">
        <v>57</v>
      </c>
      <c r="J867" s="56"/>
      <c r="K867" s="58">
        <v>37.119999999999997</v>
      </c>
      <c r="L867" s="59"/>
      <c r="M867" s="60"/>
      <c r="N867" s="59"/>
      <c r="O867" s="61"/>
      <c r="P867" s="62"/>
      <c r="Q867" s="59"/>
      <c r="R867" s="59"/>
      <c r="S867" s="59"/>
    </row>
    <row r="868" spans="6:19" s="54" customFormat="1" ht="11.25" hidden="1" outlineLevel="3">
      <c r="F868" s="55"/>
      <c r="G868" s="56"/>
      <c r="H868" s="56"/>
      <c r="I868" s="57" t="s">
        <v>104</v>
      </c>
      <c r="J868" s="56"/>
      <c r="K868" s="58">
        <v>0</v>
      </c>
      <c r="L868" s="59"/>
      <c r="M868" s="60"/>
      <c r="N868" s="59"/>
      <c r="O868" s="61"/>
      <c r="P868" s="62"/>
      <c r="Q868" s="59"/>
      <c r="R868" s="59"/>
      <c r="S868" s="59"/>
    </row>
    <row r="869" spans="6:19" s="54" customFormat="1" ht="11.25" hidden="1" outlineLevel="3">
      <c r="F869" s="55"/>
      <c r="G869" s="56"/>
      <c r="H869" s="56"/>
      <c r="I869" s="57" t="s">
        <v>479</v>
      </c>
      <c r="J869" s="56"/>
      <c r="K869" s="58">
        <v>11.409750000000001</v>
      </c>
      <c r="L869" s="59"/>
      <c r="M869" s="60"/>
      <c r="N869" s="59"/>
      <c r="O869" s="61"/>
      <c r="P869" s="62"/>
      <c r="Q869" s="59"/>
      <c r="R869" s="59"/>
      <c r="S869" s="59"/>
    </row>
    <row r="870" spans="6:19" s="54" customFormat="1" ht="11.25" hidden="1" outlineLevel="3">
      <c r="F870" s="55"/>
      <c r="G870" s="56"/>
      <c r="H870" s="56"/>
      <c r="I870" s="57" t="s">
        <v>471</v>
      </c>
      <c r="J870" s="56"/>
      <c r="K870" s="58">
        <v>10.098000000000001</v>
      </c>
      <c r="L870" s="59"/>
      <c r="M870" s="60"/>
      <c r="N870" s="59"/>
      <c r="O870" s="61"/>
      <c r="P870" s="62"/>
      <c r="Q870" s="59"/>
      <c r="R870" s="59"/>
      <c r="S870" s="59"/>
    </row>
    <row r="871" spans="6:19" s="54" customFormat="1" ht="11.25" hidden="1" outlineLevel="3">
      <c r="F871" s="55"/>
      <c r="G871" s="56"/>
      <c r="H871" s="56"/>
      <c r="I871" s="57"/>
      <c r="J871" s="56"/>
      <c r="K871" s="58">
        <v>0</v>
      </c>
      <c r="L871" s="59"/>
      <c r="M871" s="60"/>
      <c r="N871" s="59"/>
      <c r="O871" s="61"/>
      <c r="P871" s="62"/>
      <c r="Q871" s="59"/>
      <c r="R871" s="59"/>
      <c r="S871" s="59"/>
    </row>
    <row r="872" spans="6:19" s="48" customFormat="1" ht="12" outlineLevel="2">
      <c r="F872" s="20">
        <v>4</v>
      </c>
      <c r="G872" s="21" t="s">
        <v>7</v>
      </c>
      <c r="H872" s="49" t="s">
        <v>111</v>
      </c>
      <c r="I872" s="50" t="s">
        <v>682</v>
      </c>
      <c r="J872" s="21" t="s">
        <v>18</v>
      </c>
      <c r="K872" s="51">
        <v>58.628</v>
      </c>
      <c r="L872" s="24">
        <v>15</v>
      </c>
      <c r="M872" s="51">
        <f>K872*(1+L872/100)</f>
        <v>67.422199999999989</v>
      </c>
      <c r="N872" s="24">
        <v>0</v>
      </c>
      <c r="O872" s="25">
        <f>M872*N872</f>
        <v>0</v>
      </c>
      <c r="P872" s="52">
        <v>2.5600000000000002E-3</v>
      </c>
      <c r="Q872" s="53">
        <f>M872*P872</f>
        <v>0.17260083199999998</v>
      </c>
      <c r="R872" s="52"/>
      <c r="S872" s="53">
        <f>M872*R872</f>
        <v>0</v>
      </c>
    </row>
    <row r="873" spans="6:19" s="48" customFormat="1" ht="12" outlineLevel="2" collapsed="1">
      <c r="F873" s="20">
        <v>5</v>
      </c>
      <c r="G873" s="21" t="s">
        <v>15</v>
      </c>
      <c r="H873" s="49" t="s">
        <v>203</v>
      </c>
      <c r="I873" s="50" t="s">
        <v>596</v>
      </c>
      <c r="J873" s="21" t="s">
        <v>18</v>
      </c>
      <c r="K873" s="51">
        <v>58.628</v>
      </c>
      <c r="L873" s="24">
        <v>0</v>
      </c>
      <c r="M873" s="51">
        <f>K873*(1+L873/100)</f>
        <v>58.628</v>
      </c>
      <c r="N873" s="24">
        <v>0</v>
      </c>
      <c r="O873" s="25">
        <f>M873*N873</f>
        <v>0</v>
      </c>
      <c r="P873" s="52">
        <v>7.1500000000000001E-3</v>
      </c>
      <c r="Q873" s="53">
        <f>M873*P873</f>
        <v>0.41919020000000001</v>
      </c>
      <c r="R873" s="52"/>
      <c r="S873" s="53">
        <f>M873*R873</f>
        <v>0</v>
      </c>
    </row>
    <row r="874" spans="6:19" s="54" customFormat="1" ht="11.25" hidden="1" outlineLevel="3">
      <c r="F874" s="55"/>
      <c r="G874" s="56"/>
      <c r="H874" s="56"/>
      <c r="I874" s="57" t="s">
        <v>74</v>
      </c>
      <c r="J874" s="56"/>
      <c r="K874" s="58">
        <v>58.628</v>
      </c>
      <c r="L874" s="59"/>
      <c r="M874" s="60"/>
      <c r="N874" s="59"/>
      <c r="O874" s="61"/>
      <c r="P874" s="62"/>
      <c r="Q874" s="59"/>
      <c r="R874" s="59"/>
      <c r="S874" s="59"/>
    </row>
    <row r="875" spans="6:19" s="54" customFormat="1" ht="11.25" hidden="1" outlineLevel="3">
      <c r="F875" s="55"/>
      <c r="G875" s="56"/>
      <c r="H875" s="56"/>
      <c r="I875" s="57"/>
      <c r="J875" s="56"/>
      <c r="K875" s="58">
        <v>0</v>
      </c>
      <c r="L875" s="59"/>
      <c r="M875" s="60"/>
      <c r="N875" s="59"/>
      <c r="O875" s="61"/>
      <c r="P875" s="62"/>
      <c r="Q875" s="59"/>
      <c r="R875" s="59"/>
      <c r="S875" s="59"/>
    </row>
    <row r="876" spans="6:19" s="48" customFormat="1" ht="12" outlineLevel="2">
      <c r="F876" s="20">
        <v>6</v>
      </c>
      <c r="G876" s="21" t="s">
        <v>15</v>
      </c>
      <c r="H876" s="49" t="s">
        <v>255</v>
      </c>
      <c r="I876" s="50" t="s">
        <v>598</v>
      </c>
      <c r="J876" s="21" t="s">
        <v>0</v>
      </c>
      <c r="K876" s="51">
        <v>0.4</v>
      </c>
      <c r="L876" s="24">
        <v>0</v>
      </c>
      <c r="M876" s="51">
        <f>K876*(1+L876/100)</f>
        <v>0.4</v>
      </c>
      <c r="N876" s="24">
        <v>0</v>
      </c>
      <c r="O876" s="25">
        <f>M876*N876</f>
        <v>0</v>
      </c>
      <c r="P876" s="52"/>
      <c r="Q876" s="53">
        <f>M876*P876</f>
        <v>0</v>
      </c>
      <c r="R876" s="52"/>
      <c r="S876" s="53">
        <f>M876*R876</f>
        <v>0</v>
      </c>
    </row>
    <row r="877" spans="6:19" s="90" customFormat="1" ht="12.75" customHeight="1" outlineLevel="2">
      <c r="F877" s="91"/>
      <c r="G877" s="92"/>
      <c r="H877" s="92"/>
      <c r="I877" s="93"/>
      <c r="J877" s="92"/>
      <c r="K877" s="94"/>
      <c r="L877" s="95"/>
      <c r="M877" s="94"/>
      <c r="N877" s="95"/>
      <c r="O877" s="96"/>
      <c r="P877" s="97"/>
      <c r="Q877" s="95"/>
      <c r="R877" s="95"/>
      <c r="S877" s="95"/>
    </row>
    <row r="878" spans="6:19" s="40" customFormat="1" ht="16.5" customHeight="1" outlineLevel="1">
      <c r="F878" s="41"/>
      <c r="G878" s="6"/>
      <c r="H878" s="42"/>
      <c r="I878" s="42" t="s">
        <v>321</v>
      </c>
      <c r="J878" s="6"/>
      <c r="K878" s="43"/>
      <c r="L878" s="44"/>
      <c r="M878" s="43"/>
      <c r="N878" s="44"/>
      <c r="O878" s="45">
        <f>SUBTOTAL(9,O879:O908)</f>
        <v>0</v>
      </c>
      <c r="P878" s="46"/>
      <c r="Q878" s="47">
        <f>SUBTOTAL(9,Q879:Q908)</f>
        <v>1.1130361600000001</v>
      </c>
      <c r="R878" s="44"/>
      <c r="S878" s="47">
        <f>SUBTOTAL(9,S879:S908)</f>
        <v>0</v>
      </c>
    </row>
    <row r="879" spans="6:19" s="48" customFormat="1" ht="24" outlineLevel="2" collapsed="1">
      <c r="F879" s="20">
        <v>1</v>
      </c>
      <c r="G879" s="21" t="s">
        <v>15</v>
      </c>
      <c r="H879" s="49" t="s">
        <v>209</v>
      </c>
      <c r="I879" s="50" t="s">
        <v>646</v>
      </c>
      <c r="J879" s="21" t="s">
        <v>18</v>
      </c>
      <c r="K879" s="51">
        <v>68.282399999999996</v>
      </c>
      <c r="L879" s="24">
        <v>0</v>
      </c>
      <c r="M879" s="51">
        <f>K879*(1+L879/100)</f>
        <v>68.282399999999996</v>
      </c>
      <c r="N879" s="24">
        <v>0</v>
      </c>
      <c r="O879" s="25">
        <f>M879*N879</f>
        <v>0</v>
      </c>
      <c r="P879" s="52">
        <v>3.0000000000000001E-3</v>
      </c>
      <c r="Q879" s="53">
        <f>M879*P879</f>
        <v>0.20484719999999998</v>
      </c>
      <c r="R879" s="52"/>
      <c r="S879" s="53">
        <f>M879*R879</f>
        <v>0</v>
      </c>
    </row>
    <row r="880" spans="6:19" s="54" customFormat="1" ht="11.25" hidden="1" outlineLevel="3">
      <c r="F880" s="55"/>
      <c r="G880" s="56"/>
      <c r="H880" s="56"/>
      <c r="I880" s="57" t="s">
        <v>387</v>
      </c>
      <c r="J880" s="56"/>
      <c r="K880" s="58">
        <v>0</v>
      </c>
      <c r="L880" s="59"/>
      <c r="M880" s="60"/>
      <c r="N880" s="59"/>
      <c r="O880" s="61"/>
      <c r="P880" s="62"/>
      <c r="Q880" s="59"/>
      <c r="R880" s="59"/>
      <c r="S880" s="59"/>
    </row>
    <row r="881" spans="6:19" s="54" customFormat="1" ht="11.25" hidden="1" outlineLevel="3">
      <c r="F881" s="55"/>
      <c r="G881" s="56"/>
      <c r="H881" s="56"/>
      <c r="I881" s="57" t="s">
        <v>37</v>
      </c>
      <c r="J881" s="56"/>
      <c r="K881" s="58">
        <v>0</v>
      </c>
      <c r="L881" s="59"/>
      <c r="M881" s="60"/>
      <c r="N881" s="59"/>
      <c r="O881" s="61"/>
      <c r="P881" s="62"/>
      <c r="Q881" s="59"/>
      <c r="R881" s="59"/>
      <c r="S881" s="59"/>
    </row>
    <row r="882" spans="6:19" s="54" customFormat="1" ht="11.25" hidden="1" outlineLevel="3">
      <c r="F882" s="55"/>
      <c r="G882" s="56"/>
      <c r="H882" s="56"/>
      <c r="I882" s="57" t="s">
        <v>258</v>
      </c>
      <c r="J882" s="56"/>
      <c r="K882" s="58">
        <v>0</v>
      </c>
      <c r="L882" s="59"/>
      <c r="M882" s="60"/>
      <c r="N882" s="59"/>
      <c r="O882" s="61"/>
      <c r="P882" s="62"/>
      <c r="Q882" s="59"/>
      <c r="R882" s="59"/>
      <c r="S882" s="59"/>
    </row>
    <row r="883" spans="6:19" s="54" customFormat="1" ht="11.25" hidden="1" outlineLevel="3">
      <c r="F883" s="55"/>
      <c r="G883" s="56"/>
      <c r="H883" s="56"/>
      <c r="I883" s="57" t="s">
        <v>266</v>
      </c>
      <c r="J883" s="56"/>
      <c r="K883" s="58">
        <v>7.4470000000000001</v>
      </c>
      <c r="L883" s="59"/>
      <c r="M883" s="60"/>
      <c r="N883" s="59"/>
      <c r="O883" s="61"/>
      <c r="P883" s="62"/>
      <c r="Q883" s="59"/>
      <c r="R883" s="59"/>
      <c r="S883" s="59"/>
    </row>
    <row r="884" spans="6:19" s="54" customFormat="1" ht="11.25" hidden="1" outlineLevel="3">
      <c r="F884" s="55"/>
      <c r="G884" s="56"/>
      <c r="H884" s="56"/>
      <c r="I884" s="57" t="s">
        <v>81</v>
      </c>
      <c r="J884" s="56"/>
      <c r="K884" s="58">
        <v>0</v>
      </c>
      <c r="L884" s="59"/>
      <c r="M884" s="60"/>
      <c r="N884" s="59"/>
      <c r="O884" s="61"/>
      <c r="P884" s="62"/>
      <c r="Q884" s="59"/>
      <c r="R884" s="59"/>
      <c r="S884" s="59"/>
    </row>
    <row r="885" spans="6:19" s="54" customFormat="1" ht="11.25" hidden="1" outlineLevel="3">
      <c r="F885" s="55"/>
      <c r="G885" s="56"/>
      <c r="H885" s="56"/>
      <c r="I885" s="57" t="s">
        <v>406</v>
      </c>
      <c r="J885" s="56"/>
      <c r="K885" s="58">
        <v>9.1387999999999998</v>
      </c>
      <c r="L885" s="59"/>
      <c r="M885" s="60"/>
      <c r="N885" s="59"/>
      <c r="O885" s="61"/>
      <c r="P885" s="62"/>
      <c r="Q885" s="59"/>
      <c r="R885" s="59"/>
      <c r="S885" s="59"/>
    </row>
    <row r="886" spans="6:19" s="54" customFormat="1" ht="11.25" hidden="1" outlineLevel="3">
      <c r="F886" s="55"/>
      <c r="G886" s="56"/>
      <c r="H886" s="56"/>
      <c r="I886" s="57" t="s">
        <v>83</v>
      </c>
      <c r="J886" s="56"/>
      <c r="K886" s="58">
        <v>0</v>
      </c>
      <c r="L886" s="59"/>
      <c r="M886" s="60"/>
      <c r="N886" s="59"/>
      <c r="O886" s="61"/>
      <c r="P886" s="62"/>
      <c r="Q886" s="59"/>
      <c r="R886" s="59"/>
      <c r="S886" s="59"/>
    </row>
    <row r="887" spans="6:19" s="54" customFormat="1" ht="11.25" hidden="1" outlineLevel="3">
      <c r="F887" s="55"/>
      <c r="G887" s="56"/>
      <c r="H887" s="56"/>
      <c r="I887" s="57" t="s">
        <v>407</v>
      </c>
      <c r="J887" s="56"/>
      <c r="K887" s="58">
        <v>11.107799999999999</v>
      </c>
      <c r="L887" s="59"/>
      <c r="M887" s="60"/>
      <c r="N887" s="59"/>
      <c r="O887" s="61"/>
      <c r="P887" s="62"/>
      <c r="Q887" s="59"/>
      <c r="R887" s="59"/>
      <c r="S887" s="59"/>
    </row>
    <row r="888" spans="6:19" s="54" customFormat="1" ht="11.25" hidden="1" outlineLevel="3">
      <c r="F888" s="55"/>
      <c r="G888" s="56"/>
      <c r="H888" s="56"/>
      <c r="I888" s="57" t="s">
        <v>261</v>
      </c>
      <c r="J888" s="56"/>
      <c r="K888" s="58">
        <v>-1.379</v>
      </c>
      <c r="L888" s="59"/>
      <c r="M888" s="60"/>
      <c r="N888" s="59"/>
      <c r="O888" s="61"/>
      <c r="P888" s="62"/>
      <c r="Q888" s="59"/>
      <c r="R888" s="59"/>
      <c r="S888" s="59"/>
    </row>
    <row r="889" spans="6:19" s="54" customFormat="1" ht="11.25" hidden="1" outlineLevel="3">
      <c r="F889" s="55"/>
      <c r="G889" s="56"/>
      <c r="H889" s="56"/>
      <c r="I889" s="57" t="s">
        <v>5</v>
      </c>
      <c r="J889" s="56"/>
      <c r="K889" s="58">
        <v>26.314599999999995</v>
      </c>
      <c r="L889" s="59"/>
      <c r="M889" s="60"/>
      <c r="N889" s="59"/>
      <c r="O889" s="61"/>
      <c r="P889" s="62"/>
      <c r="Q889" s="59"/>
      <c r="R889" s="59"/>
      <c r="S889" s="59"/>
    </row>
    <row r="890" spans="6:19" s="54" customFormat="1" ht="11.25" hidden="1" outlineLevel="3">
      <c r="F890" s="55"/>
      <c r="G890" s="56"/>
      <c r="H890" s="56"/>
      <c r="I890" s="57" t="s">
        <v>334</v>
      </c>
      <c r="J890" s="56"/>
      <c r="K890" s="58">
        <v>0</v>
      </c>
      <c r="L890" s="59"/>
      <c r="M890" s="60"/>
      <c r="N890" s="59"/>
      <c r="O890" s="61"/>
      <c r="P890" s="62"/>
      <c r="Q890" s="59"/>
      <c r="R890" s="59"/>
      <c r="S890" s="59"/>
    </row>
    <row r="891" spans="6:19" s="54" customFormat="1" ht="11.25" hidden="1" outlineLevel="3">
      <c r="F891" s="55"/>
      <c r="G891" s="56"/>
      <c r="H891" s="56"/>
      <c r="I891" s="57" t="s">
        <v>258</v>
      </c>
      <c r="J891" s="56"/>
      <c r="K891" s="58">
        <v>0</v>
      </c>
      <c r="L891" s="59"/>
      <c r="M891" s="60"/>
      <c r="N891" s="59"/>
      <c r="O891" s="61"/>
      <c r="P891" s="62"/>
      <c r="Q891" s="59"/>
      <c r="R891" s="59"/>
      <c r="S891" s="59"/>
    </row>
    <row r="892" spans="6:19" s="54" customFormat="1" ht="11.25" hidden="1" outlineLevel="3">
      <c r="F892" s="55"/>
      <c r="G892" s="56"/>
      <c r="H892" s="56"/>
      <c r="I892" s="57" t="s">
        <v>439</v>
      </c>
      <c r="J892" s="56"/>
      <c r="K892" s="58">
        <v>17.567</v>
      </c>
      <c r="L892" s="59"/>
      <c r="M892" s="60"/>
      <c r="N892" s="59"/>
      <c r="O892" s="61"/>
      <c r="P892" s="62"/>
      <c r="Q892" s="59"/>
      <c r="R892" s="59"/>
      <c r="S892" s="59"/>
    </row>
    <row r="893" spans="6:19" s="54" customFormat="1" ht="11.25" hidden="1" outlineLevel="3">
      <c r="F893" s="55"/>
      <c r="G893" s="56"/>
      <c r="H893" s="56"/>
      <c r="I893" s="57" t="s">
        <v>261</v>
      </c>
      <c r="J893" s="56"/>
      <c r="K893" s="58">
        <v>-1.379</v>
      </c>
      <c r="L893" s="59"/>
      <c r="M893" s="60"/>
      <c r="N893" s="59"/>
      <c r="O893" s="61"/>
      <c r="P893" s="62"/>
      <c r="Q893" s="59"/>
      <c r="R893" s="59"/>
      <c r="S893" s="59"/>
    </row>
    <row r="894" spans="6:19" s="54" customFormat="1" ht="11.25" hidden="1" outlineLevel="3">
      <c r="F894" s="55"/>
      <c r="G894" s="56"/>
      <c r="H894" s="56"/>
      <c r="I894" s="57" t="s">
        <v>81</v>
      </c>
      <c r="J894" s="56"/>
      <c r="K894" s="58">
        <v>0</v>
      </c>
      <c r="L894" s="59"/>
      <c r="M894" s="60"/>
      <c r="N894" s="59"/>
      <c r="O894" s="61"/>
      <c r="P894" s="62"/>
      <c r="Q894" s="59"/>
      <c r="R894" s="59"/>
      <c r="S894" s="59"/>
    </row>
    <row r="895" spans="6:19" s="54" customFormat="1" ht="11.25" hidden="1" outlineLevel="3">
      <c r="F895" s="55"/>
      <c r="G895" s="56"/>
      <c r="H895" s="56"/>
      <c r="I895" s="57" t="s">
        <v>406</v>
      </c>
      <c r="J895" s="56"/>
      <c r="K895" s="58">
        <v>9.1387999999999998</v>
      </c>
      <c r="L895" s="59"/>
      <c r="M895" s="60"/>
      <c r="N895" s="59"/>
      <c r="O895" s="61"/>
      <c r="P895" s="62"/>
      <c r="Q895" s="59"/>
      <c r="R895" s="59"/>
      <c r="S895" s="59"/>
    </row>
    <row r="896" spans="6:19" s="54" customFormat="1" ht="11.25" hidden="1" outlineLevel="3">
      <c r="F896" s="55"/>
      <c r="G896" s="56"/>
      <c r="H896" s="56"/>
      <c r="I896" s="57" t="s">
        <v>263</v>
      </c>
      <c r="J896" s="56"/>
      <c r="K896" s="58">
        <v>-1.7729999999999999</v>
      </c>
      <c r="L896" s="59"/>
      <c r="M896" s="60"/>
      <c r="N896" s="59"/>
      <c r="O896" s="61"/>
      <c r="P896" s="62"/>
      <c r="Q896" s="59"/>
      <c r="R896" s="59"/>
      <c r="S896" s="59"/>
    </row>
    <row r="897" spans="6:19" s="54" customFormat="1" ht="11.25" hidden="1" outlineLevel="3">
      <c r="F897" s="55"/>
      <c r="G897" s="56"/>
      <c r="H897" s="56"/>
      <c r="I897" s="57" t="s">
        <v>83</v>
      </c>
      <c r="J897" s="56"/>
      <c r="K897" s="58">
        <v>0</v>
      </c>
      <c r="L897" s="59"/>
      <c r="M897" s="60"/>
      <c r="N897" s="59"/>
      <c r="O897" s="61"/>
      <c r="P897" s="62"/>
      <c r="Q897" s="59"/>
      <c r="R897" s="59"/>
      <c r="S897" s="59"/>
    </row>
    <row r="898" spans="6:19" s="54" customFormat="1" ht="11.25" hidden="1" outlineLevel="3">
      <c r="F898" s="55"/>
      <c r="G898" s="56"/>
      <c r="H898" s="56"/>
      <c r="I898" s="57" t="s">
        <v>477</v>
      </c>
      <c r="J898" s="56"/>
      <c r="K898" s="58">
        <v>18.414000000000005</v>
      </c>
      <c r="L898" s="59"/>
      <c r="M898" s="60"/>
      <c r="N898" s="59"/>
      <c r="O898" s="61"/>
      <c r="P898" s="62"/>
      <c r="Q898" s="59"/>
      <c r="R898" s="59"/>
      <c r="S898" s="59"/>
    </row>
    <row r="899" spans="6:19" s="54" customFormat="1" ht="11.25" hidden="1" outlineLevel="3">
      <c r="F899" s="55"/>
      <c r="G899" s="56"/>
      <c r="H899" s="56"/>
      <c r="I899" s="57"/>
      <c r="J899" s="56"/>
      <c r="K899" s="58">
        <v>0</v>
      </c>
      <c r="L899" s="59"/>
      <c r="M899" s="60"/>
      <c r="N899" s="59"/>
      <c r="O899" s="61"/>
      <c r="P899" s="62"/>
      <c r="Q899" s="59"/>
      <c r="R899" s="59"/>
      <c r="S899" s="59"/>
    </row>
    <row r="900" spans="6:19" s="48" customFormat="1" ht="12" outlineLevel="2">
      <c r="F900" s="20">
        <v>2</v>
      </c>
      <c r="G900" s="21" t="s">
        <v>7</v>
      </c>
      <c r="H900" s="49" t="s">
        <v>112</v>
      </c>
      <c r="I900" s="50" t="s">
        <v>683</v>
      </c>
      <c r="J900" s="21" t="s">
        <v>18</v>
      </c>
      <c r="K900" s="51">
        <v>68.281999999999996</v>
      </c>
      <c r="L900" s="24">
        <v>10</v>
      </c>
      <c r="M900" s="51">
        <f>K900*(1+L900/100)</f>
        <v>75.110200000000006</v>
      </c>
      <c r="N900" s="24">
        <v>0</v>
      </c>
      <c r="O900" s="25">
        <f>M900*N900</f>
        <v>0</v>
      </c>
      <c r="P900" s="52">
        <v>1.18E-2</v>
      </c>
      <c r="Q900" s="53">
        <f>M900*P900</f>
        <v>0.88630036000000001</v>
      </c>
      <c r="R900" s="52"/>
      <c r="S900" s="53">
        <f>M900*R900</f>
        <v>0</v>
      </c>
    </row>
    <row r="901" spans="6:19" s="48" customFormat="1" ht="12" outlineLevel="2">
      <c r="F901" s="20">
        <v>4</v>
      </c>
      <c r="G901" s="21" t="s">
        <v>15</v>
      </c>
      <c r="H901" s="49" t="s">
        <v>210</v>
      </c>
      <c r="I901" s="50" t="s">
        <v>554</v>
      </c>
      <c r="J901" s="21" t="s">
        <v>18</v>
      </c>
      <c r="K901" s="51">
        <v>68.281999999999996</v>
      </c>
      <c r="L901" s="24">
        <v>0</v>
      </c>
      <c r="M901" s="51">
        <f>K901*(1+L901/100)</f>
        <v>68.281999999999996</v>
      </c>
      <c r="N901" s="24">
        <v>0</v>
      </c>
      <c r="O901" s="25">
        <f>M901*N901</f>
        <v>0</v>
      </c>
      <c r="P901" s="52">
        <v>2.9999999999999997E-4</v>
      </c>
      <c r="Q901" s="53">
        <f>M901*P901</f>
        <v>2.0484599999999999E-2</v>
      </c>
      <c r="R901" s="52"/>
      <c r="S901" s="53">
        <f>M901*R901</f>
        <v>0</v>
      </c>
    </row>
    <row r="902" spans="6:19" s="48" customFormat="1" ht="12" outlineLevel="2" collapsed="1">
      <c r="F902" s="20">
        <v>5</v>
      </c>
      <c r="G902" s="21" t="s">
        <v>15</v>
      </c>
      <c r="H902" s="49" t="s">
        <v>684</v>
      </c>
      <c r="I902" s="50" t="s">
        <v>685</v>
      </c>
      <c r="J902" s="21" t="s">
        <v>18</v>
      </c>
      <c r="K902" s="51">
        <v>2.7</v>
      </c>
      <c r="L902" s="24">
        <v>0</v>
      </c>
      <c r="M902" s="51">
        <f>K902*(1+L902/100)</f>
        <v>2.7</v>
      </c>
      <c r="N902" s="24">
        <v>0</v>
      </c>
      <c r="O902" s="25">
        <f>M902*N902</f>
        <v>0</v>
      </c>
      <c r="P902" s="52">
        <v>5.1999999999999995E-4</v>
      </c>
      <c r="Q902" s="53">
        <f>M902*P902</f>
        <v>1.4039999999999999E-3</v>
      </c>
      <c r="R902" s="52"/>
      <c r="S902" s="53">
        <f>M902*R902</f>
        <v>0</v>
      </c>
    </row>
    <row r="903" spans="6:19" s="54" customFormat="1" ht="11.25" hidden="1" outlineLevel="3">
      <c r="F903" s="55"/>
      <c r="G903" s="56"/>
      <c r="H903" s="56"/>
      <c r="I903" s="57" t="s">
        <v>143</v>
      </c>
      <c r="J903" s="56"/>
      <c r="K903" s="58">
        <v>1.2</v>
      </c>
      <c r="L903" s="59"/>
      <c r="M903" s="60"/>
      <c r="N903" s="59"/>
      <c r="O903" s="61"/>
      <c r="P903" s="62"/>
      <c r="Q903" s="59"/>
      <c r="R903" s="59"/>
      <c r="S903" s="59"/>
    </row>
    <row r="904" spans="6:19" s="54" customFormat="1" ht="11.25" hidden="1" outlineLevel="3">
      <c r="F904" s="55"/>
      <c r="G904" s="56"/>
      <c r="H904" s="56"/>
      <c r="I904" s="57" t="s">
        <v>133</v>
      </c>
      <c r="J904" s="56"/>
      <c r="K904" s="58">
        <v>1.1399999999999999</v>
      </c>
      <c r="L904" s="59"/>
      <c r="M904" s="60"/>
      <c r="N904" s="59"/>
      <c r="O904" s="61"/>
      <c r="P904" s="62"/>
      <c r="Q904" s="59"/>
      <c r="R904" s="59"/>
      <c r="S904" s="59"/>
    </row>
    <row r="905" spans="6:19" s="54" customFormat="1" ht="11.25" hidden="1" outlineLevel="3">
      <c r="F905" s="55"/>
      <c r="G905" s="56"/>
      <c r="H905" s="56"/>
      <c r="I905" s="57" t="s">
        <v>124</v>
      </c>
      <c r="J905" s="56"/>
      <c r="K905" s="58">
        <v>0.36</v>
      </c>
      <c r="L905" s="59"/>
      <c r="M905" s="60"/>
      <c r="N905" s="59"/>
      <c r="O905" s="61"/>
      <c r="P905" s="62"/>
      <c r="Q905" s="59"/>
      <c r="R905" s="59"/>
      <c r="S905" s="59"/>
    </row>
    <row r="906" spans="6:19" s="54" customFormat="1" ht="11.25" hidden="1" outlineLevel="3">
      <c r="F906" s="55"/>
      <c r="G906" s="56"/>
      <c r="H906" s="56"/>
      <c r="I906" s="57"/>
      <c r="J906" s="56"/>
      <c r="K906" s="58">
        <v>0</v>
      </c>
      <c r="L906" s="59"/>
      <c r="M906" s="60"/>
      <c r="N906" s="59"/>
      <c r="O906" s="61"/>
      <c r="P906" s="62"/>
      <c r="Q906" s="59"/>
      <c r="R906" s="59"/>
      <c r="S906" s="59"/>
    </row>
    <row r="907" spans="6:19" s="48" customFormat="1" ht="12" outlineLevel="2">
      <c r="F907" s="20">
        <v>6</v>
      </c>
      <c r="G907" s="21" t="s">
        <v>15</v>
      </c>
      <c r="H907" s="49" t="s">
        <v>256</v>
      </c>
      <c r="I907" s="50" t="s">
        <v>597</v>
      </c>
      <c r="J907" s="21" t="s">
        <v>0</v>
      </c>
      <c r="K907" s="51">
        <v>3.54</v>
      </c>
      <c r="L907" s="24">
        <v>0</v>
      </c>
      <c r="M907" s="51">
        <f>K907*(1+L907/100)</f>
        <v>3.54</v>
      </c>
      <c r="N907" s="24">
        <v>0</v>
      </c>
      <c r="O907" s="25">
        <f>M907*N907</f>
        <v>0</v>
      </c>
      <c r="P907" s="52"/>
      <c r="Q907" s="53">
        <f>M907*P907</f>
        <v>0</v>
      </c>
      <c r="R907" s="52"/>
      <c r="S907" s="53">
        <f>M907*R907</f>
        <v>0</v>
      </c>
    </row>
    <row r="908" spans="6:19" s="90" customFormat="1" ht="12.75" customHeight="1" outlineLevel="2">
      <c r="F908" s="91"/>
      <c r="G908" s="92"/>
      <c r="H908" s="92"/>
      <c r="I908" s="93"/>
      <c r="J908" s="92"/>
      <c r="K908" s="94"/>
      <c r="L908" s="95"/>
      <c r="M908" s="94"/>
      <c r="N908" s="95"/>
      <c r="O908" s="96"/>
      <c r="P908" s="97"/>
      <c r="Q908" s="95"/>
      <c r="R908" s="95"/>
      <c r="S908" s="95"/>
    </row>
    <row r="909" spans="6:19" s="40" customFormat="1" ht="16.5" customHeight="1" outlineLevel="1">
      <c r="F909" s="41"/>
      <c r="G909" s="6"/>
      <c r="H909" s="42"/>
      <c r="I909" s="42" t="s">
        <v>277</v>
      </c>
      <c r="J909" s="6"/>
      <c r="K909" s="43"/>
      <c r="L909" s="44"/>
      <c r="M909" s="43"/>
      <c r="N909" s="44"/>
      <c r="O909" s="45">
        <f>SUBTOTAL(9,O910:O933)</f>
        <v>0</v>
      </c>
      <c r="P909" s="46"/>
      <c r="Q909" s="47">
        <f>SUBTOTAL(9,Q910:Q933)</f>
        <v>0.52286383999999997</v>
      </c>
      <c r="R909" s="44"/>
      <c r="S909" s="47">
        <f>SUBTOTAL(9,S910:S933)</f>
        <v>0</v>
      </c>
    </row>
    <row r="910" spans="6:19" s="48" customFormat="1" ht="12" outlineLevel="2" collapsed="1">
      <c r="F910" s="20">
        <v>1</v>
      </c>
      <c r="G910" s="21" t="s">
        <v>15</v>
      </c>
      <c r="H910" s="49" t="s">
        <v>212</v>
      </c>
      <c r="I910" s="50" t="s">
        <v>686</v>
      </c>
      <c r="J910" s="21" t="s">
        <v>18</v>
      </c>
      <c r="K910" s="51">
        <v>1119.7539999999999</v>
      </c>
      <c r="L910" s="24">
        <v>0</v>
      </c>
      <c r="M910" s="51">
        <f>K910*(1+L910/100)</f>
        <v>1119.7539999999999</v>
      </c>
      <c r="N910" s="114">
        <v>0</v>
      </c>
      <c r="O910" s="25">
        <f>M910*N910</f>
        <v>0</v>
      </c>
      <c r="P910" s="52">
        <v>3.2000000000000003E-4</v>
      </c>
      <c r="Q910" s="53">
        <f>M910*P910</f>
        <v>0.35832128000000002</v>
      </c>
      <c r="R910" s="52"/>
      <c r="S910" s="53">
        <f>M910*R910</f>
        <v>0</v>
      </c>
    </row>
    <row r="911" spans="6:19" s="54" customFormat="1" ht="11.25" hidden="1" outlineLevel="3">
      <c r="F911" s="55"/>
      <c r="G911" s="56"/>
      <c r="H911" s="56"/>
      <c r="I911" s="57" t="s">
        <v>84</v>
      </c>
      <c r="J911" s="56"/>
      <c r="K911" s="58">
        <v>0</v>
      </c>
      <c r="L911" s="59"/>
      <c r="M911" s="60"/>
      <c r="N911" s="119"/>
      <c r="O911" s="61"/>
      <c r="P911" s="62"/>
      <c r="Q911" s="59"/>
      <c r="R911" s="59"/>
      <c r="S911" s="59"/>
    </row>
    <row r="912" spans="6:19" s="54" customFormat="1" ht="11.25" hidden="1" outlineLevel="3">
      <c r="F912" s="55"/>
      <c r="G912" s="56"/>
      <c r="H912" s="56"/>
      <c r="I912" s="57" t="s">
        <v>69</v>
      </c>
      <c r="J912" s="56"/>
      <c r="K912" s="58">
        <v>143.11000000000001</v>
      </c>
      <c r="L912" s="59"/>
      <c r="M912" s="60"/>
      <c r="N912" s="119"/>
      <c r="O912" s="61"/>
      <c r="P912" s="62"/>
      <c r="Q912" s="59"/>
      <c r="R912" s="59"/>
      <c r="S912" s="59"/>
    </row>
    <row r="913" spans="6:19" s="54" customFormat="1" ht="11.25" hidden="1" outlineLevel="3">
      <c r="F913" s="55"/>
      <c r="G913" s="56"/>
      <c r="H913" s="56"/>
      <c r="I913" s="57" t="s">
        <v>390</v>
      </c>
      <c r="J913" s="56"/>
      <c r="K913" s="58">
        <v>786.41100000000006</v>
      </c>
      <c r="L913" s="59"/>
      <c r="M913" s="60"/>
      <c r="N913" s="119"/>
      <c r="O913" s="61"/>
      <c r="P913" s="62"/>
      <c r="Q913" s="59"/>
      <c r="R913" s="59"/>
      <c r="S913" s="59"/>
    </row>
    <row r="914" spans="6:19" s="54" customFormat="1" ht="11.25" hidden="1" outlineLevel="3">
      <c r="F914" s="55"/>
      <c r="G914" s="56"/>
      <c r="H914" s="56"/>
      <c r="I914" s="57" t="s">
        <v>103</v>
      </c>
      <c r="J914" s="56"/>
      <c r="K914" s="58">
        <v>0</v>
      </c>
      <c r="L914" s="59"/>
      <c r="M914" s="60"/>
      <c r="N914" s="119"/>
      <c r="O914" s="61"/>
      <c r="P914" s="62"/>
      <c r="Q914" s="59"/>
      <c r="R914" s="59"/>
      <c r="S914" s="59"/>
    </row>
    <row r="915" spans="6:19" s="54" customFormat="1" ht="11.25" hidden="1" outlineLevel="3">
      <c r="F915" s="55"/>
      <c r="G915" s="56"/>
      <c r="H915" s="56"/>
      <c r="I915" s="57" t="s">
        <v>91</v>
      </c>
      <c r="J915" s="56"/>
      <c r="K915" s="58">
        <v>-68.281999999999996</v>
      </c>
      <c r="L915" s="59"/>
      <c r="M915" s="60"/>
      <c r="N915" s="119"/>
      <c r="O915" s="61"/>
      <c r="P915" s="62"/>
      <c r="Q915" s="59"/>
      <c r="R915" s="59"/>
      <c r="S915" s="59"/>
    </row>
    <row r="916" spans="6:19" s="54" customFormat="1" ht="11.25" hidden="1" outlineLevel="3">
      <c r="F916" s="55"/>
      <c r="G916" s="56"/>
      <c r="H916" s="56"/>
      <c r="I916" s="57" t="s">
        <v>5</v>
      </c>
      <c r="J916" s="56"/>
      <c r="K916" s="58">
        <v>861.23900000000003</v>
      </c>
      <c r="L916" s="59"/>
      <c r="M916" s="60"/>
      <c r="N916" s="119"/>
      <c r="O916" s="61"/>
      <c r="P916" s="62"/>
      <c r="Q916" s="59"/>
      <c r="R916" s="59"/>
      <c r="S916" s="59"/>
    </row>
    <row r="917" spans="6:19" s="54" customFormat="1" ht="11.25" hidden="1" outlineLevel="3">
      <c r="F917" s="55"/>
      <c r="G917" s="56"/>
      <c r="H917" s="56"/>
      <c r="I917" s="57" t="s">
        <v>32</v>
      </c>
      <c r="J917" s="56"/>
      <c r="K917" s="58">
        <v>0</v>
      </c>
      <c r="L917" s="59"/>
      <c r="M917" s="60"/>
      <c r="N917" s="119"/>
      <c r="O917" s="61"/>
      <c r="P917" s="62"/>
      <c r="Q917" s="59"/>
      <c r="R917" s="59"/>
      <c r="S917" s="59"/>
    </row>
    <row r="918" spans="6:19" s="54" customFormat="1" ht="11.25" hidden="1" outlineLevel="3">
      <c r="F918" s="55"/>
      <c r="G918" s="56"/>
      <c r="H918" s="56"/>
      <c r="I918" s="57" t="s">
        <v>329</v>
      </c>
      <c r="J918" s="56"/>
      <c r="K918" s="58">
        <v>258.51499999999999</v>
      </c>
      <c r="L918" s="59"/>
      <c r="M918" s="60"/>
      <c r="N918" s="119"/>
      <c r="O918" s="61"/>
      <c r="P918" s="62"/>
      <c r="Q918" s="59"/>
      <c r="R918" s="59"/>
      <c r="S918" s="59"/>
    </row>
    <row r="919" spans="6:19" s="54" customFormat="1" ht="11.25" hidden="1" outlineLevel="3">
      <c r="F919" s="55"/>
      <c r="G919" s="56"/>
      <c r="H919" s="56"/>
      <c r="I919" s="57"/>
      <c r="J919" s="56"/>
      <c r="K919" s="58">
        <v>0</v>
      </c>
      <c r="L919" s="59"/>
      <c r="M919" s="60"/>
      <c r="N919" s="119"/>
      <c r="O919" s="61"/>
      <c r="P919" s="62"/>
      <c r="Q919" s="59"/>
      <c r="R919" s="59"/>
      <c r="S919" s="59"/>
    </row>
    <row r="920" spans="6:19" s="48" customFormat="1" ht="12" outlineLevel="2" collapsed="1">
      <c r="F920" s="20">
        <v>2</v>
      </c>
      <c r="G920" s="21" t="s">
        <v>15</v>
      </c>
      <c r="H920" s="49" t="s">
        <v>211</v>
      </c>
      <c r="I920" s="50" t="s">
        <v>687</v>
      </c>
      <c r="J920" s="21" t="s">
        <v>18</v>
      </c>
      <c r="K920" s="51">
        <v>632.85599999999999</v>
      </c>
      <c r="L920" s="24">
        <v>0</v>
      </c>
      <c r="M920" s="51">
        <f>K920*(1+L920/100)</f>
        <v>632.85599999999999</v>
      </c>
      <c r="N920" s="114">
        <v>0</v>
      </c>
      <c r="O920" s="25">
        <f>M920*N920</f>
        <v>0</v>
      </c>
      <c r="P920" s="52">
        <v>2.5999999999999998E-4</v>
      </c>
      <c r="Q920" s="53">
        <f>M920*P920</f>
        <v>0.16454255999999998</v>
      </c>
      <c r="R920" s="52"/>
      <c r="S920" s="53">
        <f>M920*R920</f>
        <v>0</v>
      </c>
    </row>
    <row r="921" spans="6:19" s="54" customFormat="1" ht="11.25" hidden="1" outlineLevel="3">
      <c r="F921" s="55"/>
      <c r="G921" s="56"/>
      <c r="H921" s="56"/>
      <c r="I921" s="57" t="s">
        <v>337</v>
      </c>
      <c r="J921" s="56"/>
      <c r="K921" s="58">
        <v>0</v>
      </c>
      <c r="L921" s="59"/>
      <c r="M921" s="60"/>
      <c r="N921" s="59"/>
      <c r="O921" s="61"/>
      <c r="P921" s="62"/>
      <c r="Q921" s="59"/>
      <c r="R921" s="59"/>
      <c r="S921" s="59"/>
    </row>
    <row r="922" spans="6:19" s="54" customFormat="1" ht="11.25" hidden="1" outlineLevel="3">
      <c r="F922" s="55"/>
      <c r="G922" s="56"/>
      <c r="H922" s="56"/>
      <c r="I922" s="57" t="s">
        <v>443</v>
      </c>
      <c r="J922" s="56"/>
      <c r="K922" s="58">
        <v>486.27</v>
      </c>
      <c r="L922" s="59"/>
      <c r="M922" s="60"/>
      <c r="N922" s="59"/>
      <c r="O922" s="61"/>
      <c r="P922" s="62"/>
      <c r="Q922" s="59"/>
      <c r="R922" s="59"/>
      <c r="S922" s="59"/>
    </row>
    <row r="923" spans="6:19" s="54" customFormat="1" ht="11.25" hidden="1" outlineLevel="3">
      <c r="F923" s="55"/>
      <c r="G923" s="56"/>
      <c r="H923" s="56"/>
      <c r="I923" s="57" t="s">
        <v>122</v>
      </c>
      <c r="J923" s="56"/>
      <c r="K923" s="58">
        <v>0</v>
      </c>
      <c r="L923" s="59"/>
      <c r="M923" s="60"/>
      <c r="N923" s="59"/>
      <c r="O923" s="61"/>
      <c r="P923" s="62"/>
      <c r="Q923" s="59"/>
      <c r="R923" s="59"/>
      <c r="S923" s="59"/>
    </row>
    <row r="924" spans="6:19" s="54" customFormat="1" ht="11.25" hidden="1" outlineLevel="3">
      <c r="F924" s="55"/>
      <c r="G924" s="56"/>
      <c r="H924" s="56"/>
      <c r="I924" s="57" t="s">
        <v>90</v>
      </c>
      <c r="J924" s="56"/>
      <c r="K924" s="58">
        <v>-257.02</v>
      </c>
      <c r="L924" s="59"/>
      <c r="M924" s="60"/>
      <c r="N924" s="59"/>
      <c r="O924" s="61"/>
      <c r="P924" s="62"/>
      <c r="Q924" s="59"/>
      <c r="R924" s="59"/>
      <c r="S924" s="59"/>
    </row>
    <row r="925" spans="6:19" s="54" customFormat="1" ht="11.25" hidden="1" outlineLevel="3">
      <c r="F925" s="55"/>
      <c r="G925" s="56"/>
      <c r="H925" s="56"/>
      <c r="I925" s="57" t="s">
        <v>543</v>
      </c>
      <c r="J925" s="56"/>
      <c r="K925" s="58">
        <v>159.768</v>
      </c>
      <c r="L925" s="59"/>
      <c r="M925" s="60"/>
      <c r="N925" s="59"/>
      <c r="O925" s="61"/>
      <c r="P925" s="62"/>
      <c r="Q925" s="59"/>
      <c r="R925" s="59"/>
      <c r="S925" s="59"/>
    </row>
    <row r="926" spans="6:19" s="54" customFormat="1" ht="11.25" hidden="1" outlineLevel="3">
      <c r="F926" s="55"/>
      <c r="G926" s="56"/>
      <c r="H926" s="56"/>
      <c r="I926" s="57" t="s">
        <v>493</v>
      </c>
      <c r="J926" s="56"/>
      <c r="K926" s="58">
        <v>248.32800000000003</v>
      </c>
      <c r="L926" s="59"/>
      <c r="M926" s="60"/>
      <c r="N926" s="59"/>
      <c r="O926" s="61"/>
      <c r="P926" s="62"/>
      <c r="Q926" s="59"/>
      <c r="R926" s="59"/>
      <c r="S926" s="59"/>
    </row>
    <row r="927" spans="6:19" s="54" customFormat="1" ht="11.25" hidden="1" outlineLevel="3">
      <c r="F927" s="55"/>
      <c r="G927" s="56"/>
      <c r="H927" s="56"/>
      <c r="I927" s="57" t="s">
        <v>514</v>
      </c>
      <c r="J927" s="56"/>
      <c r="K927" s="58">
        <v>103.55000000000001</v>
      </c>
      <c r="L927" s="59"/>
      <c r="M927" s="60"/>
      <c r="N927" s="59"/>
      <c r="O927" s="61"/>
      <c r="P927" s="62"/>
      <c r="Q927" s="59"/>
      <c r="R927" s="59"/>
      <c r="S927" s="59"/>
    </row>
    <row r="928" spans="6:19" s="54" customFormat="1" ht="11.25" hidden="1" outlineLevel="3">
      <c r="F928" s="55"/>
      <c r="G928" s="56"/>
      <c r="H928" s="56"/>
      <c r="I928" s="57" t="s">
        <v>106</v>
      </c>
      <c r="J928" s="56"/>
      <c r="K928" s="58">
        <v>-96.76</v>
      </c>
      <c r="L928" s="59"/>
      <c r="M928" s="60"/>
      <c r="N928" s="59"/>
      <c r="O928" s="61"/>
      <c r="P928" s="62"/>
      <c r="Q928" s="59"/>
      <c r="R928" s="59"/>
      <c r="S928" s="59"/>
    </row>
    <row r="929" spans="6:19" s="54" customFormat="1" ht="11.25" hidden="1" outlineLevel="3">
      <c r="F929" s="55"/>
      <c r="G929" s="56"/>
      <c r="H929" s="56"/>
      <c r="I929" s="57" t="s">
        <v>85</v>
      </c>
      <c r="J929" s="56"/>
      <c r="K929" s="58">
        <v>0</v>
      </c>
      <c r="L929" s="59"/>
      <c r="M929" s="60"/>
      <c r="N929" s="59"/>
      <c r="O929" s="61"/>
      <c r="P929" s="62"/>
      <c r="Q929" s="59"/>
      <c r="R929" s="59"/>
      <c r="S929" s="59"/>
    </row>
    <row r="930" spans="6:19" s="54" customFormat="1" ht="11.25" hidden="1" outlineLevel="3">
      <c r="F930" s="55"/>
      <c r="G930" s="56"/>
      <c r="H930" s="56"/>
      <c r="I930" s="57" t="s">
        <v>519</v>
      </c>
      <c r="J930" s="56"/>
      <c r="K930" s="58">
        <v>-11.28</v>
      </c>
      <c r="L930" s="59"/>
      <c r="M930" s="60"/>
      <c r="N930" s="59"/>
      <c r="O930" s="61"/>
      <c r="P930" s="62"/>
      <c r="Q930" s="59"/>
      <c r="R930" s="59"/>
      <c r="S930" s="59"/>
    </row>
    <row r="931" spans="6:19" s="54" customFormat="1" ht="11.25" hidden="1" outlineLevel="3">
      <c r="F931" s="55"/>
      <c r="G931" s="56"/>
      <c r="H931" s="56"/>
      <c r="I931" s="57"/>
      <c r="J931" s="56"/>
      <c r="K931" s="58">
        <v>0</v>
      </c>
      <c r="L931" s="59"/>
      <c r="M931" s="60"/>
      <c r="N931" s="59"/>
      <c r="O931" s="61"/>
      <c r="P931" s="62"/>
      <c r="Q931" s="59"/>
      <c r="R931" s="59"/>
      <c r="S931" s="59"/>
    </row>
    <row r="932" spans="6:19" s="54" customFormat="1" ht="11.25" hidden="1" outlineLevel="3">
      <c r="F932" s="55"/>
      <c r="G932" s="56"/>
      <c r="H932" s="56"/>
      <c r="I932" s="57"/>
      <c r="J932" s="56"/>
      <c r="K932" s="58">
        <v>0</v>
      </c>
      <c r="L932" s="59"/>
      <c r="M932" s="60"/>
      <c r="N932" s="59"/>
      <c r="O932" s="61"/>
      <c r="P932" s="62"/>
      <c r="Q932" s="59"/>
      <c r="R932" s="59"/>
      <c r="S932" s="59"/>
    </row>
    <row r="933" spans="6:19" s="90" customFormat="1" ht="12.75" customHeight="1" outlineLevel="2">
      <c r="F933" s="91"/>
      <c r="G933" s="92"/>
      <c r="H933" s="92"/>
      <c r="I933" s="93"/>
      <c r="J933" s="92"/>
      <c r="K933" s="94"/>
      <c r="L933" s="95"/>
      <c r="M933" s="94"/>
      <c r="N933" s="95"/>
      <c r="O933" s="96"/>
      <c r="P933" s="97"/>
      <c r="Q933" s="95"/>
      <c r="R933" s="95"/>
      <c r="S933" s="95"/>
    </row>
    <row r="934" spans="6:19" s="40" customFormat="1" ht="16.5" customHeight="1" outlineLevel="1">
      <c r="F934" s="41"/>
      <c r="G934" s="6"/>
      <c r="H934" s="42"/>
      <c r="I934" s="42" t="s">
        <v>533</v>
      </c>
      <c r="J934" s="6"/>
      <c r="K934" s="43"/>
      <c r="L934" s="44"/>
      <c r="M934" s="43"/>
      <c r="N934" s="44"/>
      <c r="O934" s="45">
        <f>SUBTOTAL(9,O935:O936)</f>
        <v>0</v>
      </c>
      <c r="P934" s="46"/>
      <c r="Q934" s="47">
        <f>SUBTOTAL(9,Q935:Q936)</f>
        <v>0</v>
      </c>
      <c r="R934" s="44"/>
      <c r="S934" s="47">
        <f>SUBTOTAL(9,S935:S936)</f>
        <v>0</v>
      </c>
    </row>
    <row r="935" spans="6:19" s="48" customFormat="1" ht="12" outlineLevel="2">
      <c r="F935" s="402">
        <v>1</v>
      </c>
      <c r="G935" s="21" t="s">
        <v>6</v>
      </c>
      <c r="H935" s="49" t="s">
        <v>688</v>
      </c>
      <c r="I935" s="50" t="s">
        <v>2016</v>
      </c>
      <c r="J935" s="21" t="s">
        <v>35</v>
      </c>
      <c r="K935" s="51">
        <v>1</v>
      </c>
      <c r="L935" s="24">
        <v>0</v>
      </c>
      <c r="M935" s="51">
        <f>K935*(1+L935/100)</f>
        <v>1</v>
      </c>
      <c r="N935" s="114">
        <v>0</v>
      </c>
      <c r="O935" s="25">
        <f>M935*N935</f>
        <v>0</v>
      </c>
      <c r="P935" s="52"/>
      <c r="Q935" s="53">
        <f>M935*P935</f>
        <v>0</v>
      </c>
      <c r="R935" s="52"/>
      <c r="S935" s="53">
        <f>M935*R935</f>
        <v>0</v>
      </c>
    </row>
    <row r="936" spans="6:19" s="90" customFormat="1" ht="12.75" customHeight="1" outlineLevel="2">
      <c r="F936" s="91"/>
      <c r="G936" s="92"/>
      <c r="H936" s="92"/>
      <c r="I936" s="93"/>
      <c r="J936" s="92"/>
      <c r="K936" s="94"/>
      <c r="L936" s="95"/>
      <c r="M936" s="94"/>
      <c r="N936" s="95"/>
      <c r="O936" s="96"/>
      <c r="P936" s="97"/>
      <c r="Q936" s="95"/>
      <c r="R936" s="95"/>
      <c r="S936" s="95"/>
    </row>
    <row r="937" spans="6:19" s="90" customFormat="1" ht="12.75" customHeight="1" outlineLevel="1">
      <c r="F937" s="91"/>
      <c r="G937" s="92"/>
      <c r="H937" s="92"/>
      <c r="I937" s="93"/>
      <c r="J937" s="92"/>
      <c r="K937" s="94"/>
      <c r="L937" s="95"/>
      <c r="M937" s="94"/>
      <c r="N937" s="95"/>
      <c r="O937" s="96"/>
      <c r="P937" s="97"/>
      <c r="Q937" s="95"/>
      <c r="R937" s="95"/>
      <c r="S937" s="95"/>
    </row>
    <row r="938" spans="6:19" s="90" customFormat="1" ht="12.75" customHeight="1">
      <c r="F938" s="91"/>
      <c r="G938" s="92"/>
      <c r="H938" s="92"/>
      <c r="I938" s="93"/>
      <c r="J938" s="92"/>
      <c r="K938" s="94"/>
      <c r="L938" s="95"/>
      <c r="M938" s="94"/>
      <c r="N938" s="95"/>
      <c r="O938" s="96"/>
      <c r="P938" s="97"/>
      <c r="Q938" s="95"/>
      <c r="R938" s="95"/>
      <c r="S938" s="95"/>
    </row>
  </sheetData>
  <phoneticPr fontId="0" type="noConversion"/>
  <pageMargins left="0.39370078740157483" right="0.39370078740157483" top="0.59055118110236227" bottom="0.59055118110236227" header="0.39370078740157483" footer="0.39370078740157483"/>
  <pageSetup paperSize="9" scale="90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S188"/>
  <sheetViews>
    <sheetView topLeftCell="F145" workbookViewId="0">
      <selection activeCell="N21" sqref="N21"/>
    </sheetView>
  </sheetViews>
  <sheetFormatPr defaultRowHeight="12.75" outlineLevelRow="3"/>
  <cols>
    <col min="1" max="5" width="0" hidden="1" customWidth="1"/>
    <col min="6" max="6" width="5.42578125" style="1" customWidth="1"/>
    <col min="7" max="7" width="4.28515625" style="4" customWidth="1"/>
    <col min="8" max="8" width="14.28515625" style="3" customWidth="1"/>
    <col min="9" max="9" width="57.140625" style="5" customWidth="1"/>
    <col min="10" max="10" width="4.28515625" style="4" customWidth="1"/>
    <col min="11" max="11" width="13.7109375" style="7" customWidth="1"/>
    <col min="12" max="12" width="6.85546875" style="8" customWidth="1"/>
    <col min="13" max="13" width="13.42578125" style="7" customWidth="1"/>
    <col min="14" max="14" width="12.42578125" style="8" customWidth="1"/>
    <col min="15" max="15" width="15.7109375" style="9" customWidth="1"/>
    <col min="16" max="16" width="11.42578125" style="10" bestFit="1" customWidth="1"/>
    <col min="17" max="17" width="14.28515625" style="8" customWidth="1"/>
    <col min="18" max="18" width="11.42578125" style="8" customWidth="1"/>
    <col min="19" max="19" width="14.28515625" style="8" customWidth="1"/>
    <col min="20" max="20" width="9.42578125" customWidth="1"/>
    <col min="257" max="261" width="0" hidden="1" customWidth="1"/>
    <col min="262" max="262" width="5.42578125" customWidth="1"/>
    <col min="263" max="263" width="4.28515625" customWidth="1"/>
    <col min="264" max="264" width="14.28515625" customWidth="1"/>
    <col min="265" max="265" width="57.140625" customWidth="1"/>
    <col min="266" max="266" width="4.28515625" customWidth="1"/>
    <col min="267" max="267" width="13.7109375" customWidth="1"/>
    <col min="268" max="268" width="6.85546875" customWidth="1"/>
    <col min="269" max="269" width="13.42578125" customWidth="1"/>
    <col min="270" max="270" width="12.42578125" customWidth="1"/>
    <col min="271" max="271" width="15.7109375" customWidth="1"/>
    <col min="272" max="272" width="11.42578125" bestFit="1" customWidth="1"/>
    <col min="273" max="273" width="14.28515625" customWidth="1"/>
    <col min="274" max="274" width="11.42578125" customWidth="1"/>
    <col min="275" max="275" width="14.28515625" customWidth="1"/>
    <col min="276" max="276" width="9.42578125" customWidth="1"/>
    <col min="513" max="517" width="0" hidden="1" customWidth="1"/>
    <col min="518" max="518" width="5.42578125" customWidth="1"/>
    <col min="519" max="519" width="4.28515625" customWidth="1"/>
    <col min="520" max="520" width="14.28515625" customWidth="1"/>
    <col min="521" max="521" width="57.140625" customWidth="1"/>
    <col min="522" max="522" width="4.28515625" customWidth="1"/>
    <col min="523" max="523" width="13.7109375" customWidth="1"/>
    <col min="524" max="524" width="6.85546875" customWidth="1"/>
    <col min="525" max="525" width="13.42578125" customWidth="1"/>
    <col min="526" max="526" width="12.42578125" customWidth="1"/>
    <col min="527" max="527" width="15.7109375" customWidth="1"/>
    <col min="528" max="528" width="11.42578125" bestFit="1" customWidth="1"/>
    <col min="529" max="529" width="14.28515625" customWidth="1"/>
    <col min="530" max="530" width="11.42578125" customWidth="1"/>
    <col min="531" max="531" width="14.28515625" customWidth="1"/>
    <col min="532" max="532" width="9.42578125" customWidth="1"/>
    <col min="769" max="773" width="0" hidden="1" customWidth="1"/>
    <col min="774" max="774" width="5.42578125" customWidth="1"/>
    <col min="775" max="775" width="4.28515625" customWidth="1"/>
    <col min="776" max="776" width="14.28515625" customWidth="1"/>
    <col min="777" max="777" width="57.140625" customWidth="1"/>
    <col min="778" max="778" width="4.28515625" customWidth="1"/>
    <col min="779" max="779" width="13.7109375" customWidth="1"/>
    <col min="780" max="780" width="6.85546875" customWidth="1"/>
    <col min="781" max="781" width="13.42578125" customWidth="1"/>
    <col min="782" max="782" width="12.42578125" customWidth="1"/>
    <col min="783" max="783" width="15.7109375" customWidth="1"/>
    <col min="784" max="784" width="11.42578125" bestFit="1" customWidth="1"/>
    <col min="785" max="785" width="14.28515625" customWidth="1"/>
    <col min="786" max="786" width="11.42578125" customWidth="1"/>
    <col min="787" max="787" width="14.28515625" customWidth="1"/>
    <col min="788" max="788" width="9.42578125" customWidth="1"/>
    <col min="1025" max="1029" width="0" hidden="1" customWidth="1"/>
    <col min="1030" max="1030" width="5.42578125" customWidth="1"/>
    <col min="1031" max="1031" width="4.28515625" customWidth="1"/>
    <col min="1032" max="1032" width="14.28515625" customWidth="1"/>
    <col min="1033" max="1033" width="57.140625" customWidth="1"/>
    <col min="1034" max="1034" width="4.28515625" customWidth="1"/>
    <col min="1035" max="1035" width="13.7109375" customWidth="1"/>
    <col min="1036" max="1036" width="6.85546875" customWidth="1"/>
    <col min="1037" max="1037" width="13.42578125" customWidth="1"/>
    <col min="1038" max="1038" width="12.42578125" customWidth="1"/>
    <col min="1039" max="1039" width="15.7109375" customWidth="1"/>
    <col min="1040" max="1040" width="11.42578125" bestFit="1" customWidth="1"/>
    <col min="1041" max="1041" width="14.28515625" customWidth="1"/>
    <col min="1042" max="1042" width="11.42578125" customWidth="1"/>
    <col min="1043" max="1043" width="14.28515625" customWidth="1"/>
    <col min="1044" max="1044" width="9.42578125" customWidth="1"/>
    <col min="1281" max="1285" width="0" hidden="1" customWidth="1"/>
    <col min="1286" max="1286" width="5.42578125" customWidth="1"/>
    <col min="1287" max="1287" width="4.28515625" customWidth="1"/>
    <col min="1288" max="1288" width="14.28515625" customWidth="1"/>
    <col min="1289" max="1289" width="57.140625" customWidth="1"/>
    <col min="1290" max="1290" width="4.28515625" customWidth="1"/>
    <col min="1291" max="1291" width="13.7109375" customWidth="1"/>
    <col min="1292" max="1292" width="6.85546875" customWidth="1"/>
    <col min="1293" max="1293" width="13.42578125" customWidth="1"/>
    <col min="1294" max="1294" width="12.42578125" customWidth="1"/>
    <col min="1295" max="1295" width="15.7109375" customWidth="1"/>
    <col min="1296" max="1296" width="11.42578125" bestFit="1" customWidth="1"/>
    <col min="1297" max="1297" width="14.28515625" customWidth="1"/>
    <col min="1298" max="1298" width="11.42578125" customWidth="1"/>
    <col min="1299" max="1299" width="14.28515625" customWidth="1"/>
    <col min="1300" max="1300" width="9.42578125" customWidth="1"/>
    <col min="1537" max="1541" width="0" hidden="1" customWidth="1"/>
    <col min="1542" max="1542" width="5.42578125" customWidth="1"/>
    <col min="1543" max="1543" width="4.28515625" customWidth="1"/>
    <col min="1544" max="1544" width="14.28515625" customWidth="1"/>
    <col min="1545" max="1545" width="57.140625" customWidth="1"/>
    <col min="1546" max="1546" width="4.28515625" customWidth="1"/>
    <col min="1547" max="1547" width="13.7109375" customWidth="1"/>
    <col min="1548" max="1548" width="6.85546875" customWidth="1"/>
    <col min="1549" max="1549" width="13.42578125" customWidth="1"/>
    <col min="1550" max="1550" width="12.42578125" customWidth="1"/>
    <col min="1551" max="1551" width="15.7109375" customWidth="1"/>
    <col min="1552" max="1552" width="11.42578125" bestFit="1" customWidth="1"/>
    <col min="1553" max="1553" width="14.28515625" customWidth="1"/>
    <col min="1554" max="1554" width="11.42578125" customWidth="1"/>
    <col min="1555" max="1555" width="14.28515625" customWidth="1"/>
    <col min="1556" max="1556" width="9.42578125" customWidth="1"/>
    <col min="1793" max="1797" width="0" hidden="1" customWidth="1"/>
    <col min="1798" max="1798" width="5.42578125" customWidth="1"/>
    <col min="1799" max="1799" width="4.28515625" customWidth="1"/>
    <col min="1800" max="1800" width="14.28515625" customWidth="1"/>
    <col min="1801" max="1801" width="57.140625" customWidth="1"/>
    <col min="1802" max="1802" width="4.28515625" customWidth="1"/>
    <col min="1803" max="1803" width="13.7109375" customWidth="1"/>
    <col min="1804" max="1804" width="6.85546875" customWidth="1"/>
    <col min="1805" max="1805" width="13.42578125" customWidth="1"/>
    <col min="1806" max="1806" width="12.42578125" customWidth="1"/>
    <col min="1807" max="1807" width="15.7109375" customWidth="1"/>
    <col min="1808" max="1808" width="11.42578125" bestFit="1" customWidth="1"/>
    <col min="1809" max="1809" width="14.28515625" customWidth="1"/>
    <col min="1810" max="1810" width="11.42578125" customWidth="1"/>
    <col min="1811" max="1811" width="14.28515625" customWidth="1"/>
    <col min="1812" max="1812" width="9.42578125" customWidth="1"/>
    <col min="2049" max="2053" width="0" hidden="1" customWidth="1"/>
    <col min="2054" max="2054" width="5.42578125" customWidth="1"/>
    <col min="2055" max="2055" width="4.28515625" customWidth="1"/>
    <col min="2056" max="2056" width="14.28515625" customWidth="1"/>
    <col min="2057" max="2057" width="57.140625" customWidth="1"/>
    <col min="2058" max="2058" width="4.28515625" customWidth="1"/>
    <col min="2059" max="2059" width="13.7109375" customWidth="1"/>
    <col min="2060" max="2060" width="6.85546875" customWidth="1"/>
    <col min="2061" max="2061" width="13.42578125" customWidth="1"/>
    <col min="2062" max="2062" width="12.42578125" customWidth="1"/>
    <col min="2063" max="2063" width="15.7109375" customWidth="1"/>
    <col min="2064" max="2064" width="11.42578125" bestFit="1" customWidth="1"/>
    <col min="2065" max="2065" width="14.28515625" customWidth="1"/>
    <col min="2066" max="2066" width="11.42578125" customWidth="1"/>
    <col min="2067" max="2067" width="14.28515625" customWidth="1"/>
    <col min="2068" max="2068" width="9.42578125" customWidth="1"/>
    <col min="2305" max="2309" width="0" hidden="1" customWidth="1"/>
    <col min="2310" max="2310" width="5.42578125" customWidth="1"/>
    <col min="2311" max="2311" width="4.28515625" customWidth="1"/>
    <col min="2312" max="2312" width="14.28515625" customWidth="1"/>
    <col min="2313" max="2313" width="57.140625" customWidth="1"/>
    <col min="2314" max="2314" width="4.28515625" customWidth="1"/>
    <col min="2315" max="2315" width="13.7109375" customWidth="1"/>
    <col min="2316" max="2316" width="6.85546875" customWidth="1"/>
    <col min="2317" max="2317" width="13.42578125" customWidth="1"/>
    <col min="2318" max="2318" width="12.42578125" customWidth="1"/>
    <col min="2319" max="2319" width="15.7109375" customWidth="1"/>
    <col min="2320" max="2320" width="11.42578125" bestFit="1" customWidth="1"/>
    <col min="2321" max="2321" width="14.28515625" customWidth="1"/>
    <col min="2322" max="2322" width="11.42578125" customWidth="1"/>
    <col min="2323" max="2323" width="14.28515625" customWidth="1"/>
    <col min="2324" max="2324" width="9.42578125" customWidth="1"/>
    <col min="2561" max="2565" width="0" hidden="1" customWidth="1"/>
    <col min="2566" max="2566" width="5.42578125" customWidth="1"/>
    <col min="2567" max="2567" width="4.28515625" customWidth="1"/>
    <col min="2568" max="2568" width="14.28515625" customWidth="1"/>
    <col min="2569" max="2569" width="57.140625" customWidth="1"/>
    <col min="2570" max="2570" width="4.28515625" customWidth="1"/>
    <col min="2571" max="2571" width="13.7109375" customWidth="1"/>
    <col min="2572" max="2572" width="6.85546875" customWidth="1"/>
    <col min="2573" max="2573" width="13.42578125" customWidth="1"/>
    <col min="2574" max="2574" width="12.42578125" customWidth="1"/>
    <col min="2575" max="2575" width="15.7109375" customWidth="1"/>
    <col min="2576" max="2576" width="11.42578125" bestFit="1" customWidth="1"/>
    <col min="2577" max="2577" width="14.28515625" customWidth="1"/>
    <col min="2578" max="2578" width="11.42578125" customWidth="1"/>
    <col min="2579" max="2579" width="14.28515625" customWidth="1"/>
    <col min="2580" max="2580" width="9.42578125" customWidth="1"/>
    <col min="2817" max="2821" width="0" hidden="1" customWidth="1"/>
    <col min="2822" max="2822" width="5.42578125" customWidth="1"/>
    <col min="2823" max="2823" width="4.28515625" customWidth="1"/>
    <col min="2824" max="2824" width="14.28515625" customWidth="1"/>
    <col min="2825" max="2825" width="57.140625" customWidth="1"/>
    <col min="2826" max="2826" width="4.28515625" customWidth="1"/>
    <col min="2827" max="2827" width="13.7109375" customWidth="1"/>
    <col min="2828" max="2828" width="6.85546875" customWidth="1"/>
    <col min="2829" max="2829" width="13.42578125" customWidth="1"/>
    <col min="2830" max="2830" width="12.42578125" customWidth="1"/>
    <col min="2831" max="2831" width="15.7109375" customWidth="1"/>
    <col min="2832" max="2832" width="11.42578125" bestFit="1" customWidth="1"/>
    <col min="2833" max="2833" width="14.28515625" customWidth="1"/>
    <col min="2834" max="2834" width="11.42578125" customWidth="1"/>
    <col min="2835" max="2835" width="14.28515625" customWidth="1"/>
    <col min="2836" max="2836" width="9.42578125" customWidth="1"/>
    <col min="3073" max="3077" width="0" hidden="1" customWidth="1"/>
    <col min="3078" max="3078" width="5.42578125" customWidth="1"/>
    <col min="3079" max="3079" width="4.28515625" customWidth="1"/>
    <col min="3080" max="3080" width="14.28515625" customWidth="1"/>
    <col min="3081" max="3081" width="57.140625" customWidth="1"/>
    <col min="3082" max="3082" width="4.28515625" customWidth="1"/>
    <col min="3083" max="3083" width="13.7109375" customWidth="1"/>
    <col min="3084" max="3084" width="6.85546875" customWidth="1"/>
    <col min="3085" max="3085" width="13.42578125" customWidth="1"/>
    <col min="3086" max="3086" width="12.42578125" customWidth="1"/>
    <col min="3087" max="3087" width="15.7109375" customWidth="1"/>
    <col min="3088" max="3088" width="11.42578125" bestFit="1" customWidth="1"/>
    <col min="3089" max="3089" width="14.28515625" customWidth="1"/>
    <col min="3090" max="3090" width="11.42578125" customWidth="1"/>
    <col min="3091" max="3091" width="14.28515625" customWidth="1"/>
    <col min="3092" max="3092" width="9.42578125" customWidth="1"/>
    <col min="3329" max="3333" width="0" hidden="1" customWidth="1"/>
    <col min="3334" max="3334" width="5.42578125" customWidth="1"/>
    <col min="3335" max="3335" width="4.28515625" customWidth="1"/>
    <col min="3336" max="3336" width="14.28515625" customWidth="1"/>
    <col min="3337" max="3337" width="57.140625" customWidth="1"/>
    <col min="3338" max="3338" width="4.28515625" customWidth="1"/>
    <col min="3339" max="3339" width="13.7109375" customWidth="1"/>
    <col min="3340" max="3340" width="6.85546875" customWidth="1"/>
    <col min="3341" max="3341" width="13.42578125" customWidth="1"/>
    <col min="3342" max="3342" width="12.42578125" customWidth="1"/>
    <col min="3343" max="3343" width="15.7109375" customWidth="1"/>
    <col min="3344" max="3344" width="11.42578125" bestFit="1" customWidth="1"/>
    <col min="3345" max="3345" width="14.28515625" customWidth="1"/>
    <col min="3346" max="3346" width="11.42578125" customWidth="1"/>
    <col min="3347" max="3347" width="14.28515625" customWidth="1"/>
    <col min="3348" max="3348" width="9.42578125" customWidth="1"/>
    <col min="3585" max="3589" width="0" hidden="1" customWidth="1"/>
    <col min="3590" max="3590" width="5.42578125" customWidth="1"/>
    <col min="3591" max="3591" width="4.28515625" customWidth="1"/>
    <col min="3592" max="3592" width="14.28515625" customWidth="1"/>
    <col min="3593" max="3593" width="57.140625" customWidth="1"/>
    <col min="3594" max="3594" width="4.28515625" customWidth="1"/>
    <col min="3595" max="3595" width="13.7109375" customWidth="1"/>
    <col min="3596" max="3596" width="6.85546875" customWidth="1"/>
    <col min="3597" max="3597" width="13.42578125" customWidth="1"/>
    <col min="3598" max="3598" width="12.42578125" customWidth="1"/>
    <col min="3599" max="3599" width="15.7109375" customWidth="1"/>
    <col min="3600" max="3600" width="11.42578125" bestFit="1" customWidth="1"/>
    <col min="3601" max="3601" width="14.28515625" customWidth="1"/>
    <col min="3602" max="3602" width="11.42578125" customWidth="1"/>
    <col min="3603" max="3603" width="14.28515625" customWidth="1"/>
    <col min="3604" max="3604" width="9.42578125" customWidth="1"/>
    <col min="3841" max="3845" width="0" hidden="1" customWidth="1"/>
    <col min="3846" max="3846" width="5.42578125" customWidth="1"/>
    <col min="3847" max="3847" width="4.28515625" customWidth="1"/>
    <col min="3848" max="3848" width="14.28515625" customWidth="1"/>
    <col min="3849" max="3849" width="57.140625" customWidth="1"/>
    <col min="3850" max="3850" width="4.28515625" customWidth="1"/>
    <col min="3851" max="3851" width="13.7109375" customWidth="1"/>
    <col min="3852" max="3852" width="6.85546875" customWidth="1"/>
    <col min="3853" max="3853" width="13.42578125" customWidth="1"/>
    <col min="3854" max="3854" width="12.42578125" customWidth="1"/>
    <col min="3855" max="3855" width="15.7109375" customWidth="1"/>
    <col min="3856" max="3856" width="11.42578125" bestFit="1" customWidth="1"/>
    <col min="3857" max="3857" width="14.28515625" customWidth="1"/>
    <col min="3858" max="3858" width="11.42578125" customWidth="1"/>
    <col min="3859" max="3859" width="14.28515625" customWidth="1"/>
    <col min="3860" max="3860" width="9.42578125" customWidth="1"/>
    <col min="4097" max="4101" width="0" hidden="1" customWidth="1"/>
    <col min="4102" max="4102" width="5.42578125" customWidth="1"/>
    <col min="4103" max="4103" width="4.28515625" customWidth="1"/>
    <col min="4104" max="4104" width="14.28515625" customWidth="1"/>
    <col min="4105" max="4105" width="57.140625" customWidth="1"/>
    <col min="4106" max="4106" width="4.28515625" customWidth="1"/>
    <col min="4107" max="4107" width="13.7109375" customWidth="1"/>
    <col min="4108" max="4108" width="6.85546875" customWidth="1"/>
    <col min="4109" max="4109" width="13.42578125" customWidth="1"/>
    <col min="4110" max="4110" width="12.42578125" customWidth="1"/>
    <col min="4111" max="4111" width="15.7109375" customWidth="1"/>
    <col min="4112" max="4112" width="11.42578125" bestFit="1" customWidth="1"/>
    <col min="4113" max="4113" width="14.28515625" customWidth="1"/>
    <col min="4114" max="4114" width="11.42578125" customWidth="1"/>
    <col min="4115" max="4115" width="14.28515625" customWidth="1"/>
    <col min="4116" max="4116" width="9.42578125" customWidth="1"/>
    <col min="4353" max="4357" width="0" hidden="1" customWidth="1"/>
    <col min="4358" max="4358" width="5.42578125" customWidth="1"/>
    <col min="4359" max="4359" width="4.28515625" customWidth="1"/>
    <col min="4360" max="4360" width="14.28515625" customWidth="1"/>
    <col min="4361" max="4361" width="57.140625" customWidth="1"/>
    <col min="4362" max="4362" width="4.28515625" customWidth="1"/>
    <col min="4363" max="4363" width="13.7109375" customWidth="1"/>
    <col min="4364" max="4364" width="6.85546875" customWidth="1"/>
    <col min="4365" max="4365" width="13.42578125" customWidth="1"/>
    <col min="4366" max="4366" width="12.42578125" customWidth="1"/>
    <col min="4367" max="4367" width="15.7109375" customWidth="1"/>
    <col min="4368" max="4368" width="11.42578125" bestFit="1" customWidth="1"/>
    <col min="4369" max="4369" width="14.28515625" customWidth="1"/>
    <col min="4370" max="4370" width="11.42578125" customWidth="1"/>
    <col min="4371" max="4371" width="14.28515625" customWidth="1"/>
    <col min="4372" max="4372" width="9.42578125" customWidth="1"/>
    <col min="4609" max="4613" width="0" hidden="1" customWidth="1"/>
    <col min="4614" max="4614" width="5.42578125" customWidth="1"/>
    <col min="4615" max="4615" width="4.28515625" customWidth="1"/>
    <col min="4616" max="4616" width="14.28515625" customWidth="1"/>
    <col min="4617" max="4617" width="57.140625" customWidth="1"/>
    <col min="4618" max="4618" width="4.28515625" customWidth="1"/>
    <col min="4619" max="4619" width="13.7109375" customWidth="1"/>
    <col min="4620" max="4620" width="6.85546875" customWidth="1"/>
    <col min="4621" max="4621" width="13.42578125" customWidth="1"/>
    <col min="4622" max="4622" width="12.42578125" customWidth="1"/>
    <col min="4623" max="4623" width="15.7109375" customWidth="1"/>
    <col min="4624" max="4624" width="11.42578125" bestFit="1" customWidth="1"/>
    <col min="4625" max="4625" width="14.28515625" customWidth="1"/>
    <col min="4626" max="4626" width="11.42578125" customWidth="1"/>
    <col min="4627" max="4627" width="14.28515625" customWidth="1"/>
    <col min="4628" max="4628" width="9.42578125" customWidth="1"/>
    <col min="4865" max="4869" width="0" hidden="1" customWidth="1"/>
    <col min="4870" max="4870" width="5.42578125" customWidth="1"/>
    <col min="4871" max="4871" width="4.28515625" customWidth="1"/>
    <col min="4872" max="4872" width="14.28515625" customWidth="1"/>
    <col min="4873" max="4873" width="57.140625" customWidth="1"/>
    <col min="4874" max="4874" width="4.28515625" customWidth="1"/>
    <col min="4875" max="4875" width="13.7109375" customWidth="1"/>
    <col min="4876" max="4876" width="6.85546875" customWidth="1"/>
    <col min="4877" max="4877" width="13.42578125" customWidth="1"/>
    <col min="4878" max="4878" width="12.42578125" customWidth="1"/>
    <col min="4879" max="4879" width="15.7109375" customWidth="1"/>
    <col min="4880" max="4880" width="11.42578125" bestFit="1" customWidth="1"/>
    <col min="4881" max="4881" width="14.28515625" customWidth="1"/>
    <col min="4882" max="4882" width="11.42578125" customWidth="1"/>
    <col min="4883" max="4883" width="14.28515625" customWidth="1"/>
    <col min="4884" max="4884" width="9.42578125" customWidth="1"/>
    <col min="5121" max="5125" width="0" hidden="1" customWidth="1"/>
    <col min="5126" max="5126" width="5.42578125" customWidth="1"/>
    <col min="5127" max="5127" width="4.28515625" customWidth="1"/>
    <col min="5128" max="5128" width="14.28515625" customWidth="1"/>
    <col min="5129" max="5129" width="57.140625" customWidth="1"/>
    <col min="5130" max="5130" width="4.28515625" customWidth="1"/>
    <col min="5131" max="5131" width="13.7109375" customWidth="1"/>
    <col min="5132" max="5132" width="6.85546875" customWidth="1"/>
    <col min="5133" max="5133" width="13.42578125" customWidth="1"/>
    <col min="5134" max="5134" width="12.42578125" customWidth="1"/>
    <col min="5135" max="5135" width="15.7109375" customWidth="1"/>
    <col min="5136" max="5136" width="11.42578125" bestFit="1" customWidth="1"/>
    <col min="5137" max="5137" width="14.28515625" customWidth="1"/>
    <col min="5138" max="5138" width="11.42578125" customWidth="1"/>
    <col min="5139" max="5139" width="14.28515625" customWidth="1"/>
    <col min="5140" max="5140" width="9.42578125" customWidth="1"/>
    <col min="5377" max="5381" width="0" hidden="1" customWidth="1"/>
    <col min="5382" max="5382" width="5.42578125" customWidth="1"/>
    <col min="5383" max="5383" width="4.28515625" customWidth="1"/>
    <col min="5384" max="5384" width="14.28515625" customWidth="1"/>
    <col min="5385" max="5385" width="57.140625" customWidth="1"/>
    <col min="5386" max="5386" width="4.28515625" customWidth="1"/>
    <col min="5387" max="5387" width="13.7109375" customWidth="1"/>
    <col min="5388" max="5388" width="6.85546875" customWidth="1"/>
    <col min="5389" max="5389" width="13.42578125" customWidth="1"/>
    <col min="5390" max="5390" width="12.42578125" customWidth="1"/>
    <col min="5391" max="5391" width="15.7109375" customWidth="1"/>
    <col min="5392" max="5392" width="11.42578125" bestFit="1" customWidth="1"/>
    <col min="5393" max="5393" width="14.28515625" customWidth="1"/>
    <col min="5394" max="5394" width="11.42578125" customWidth="1"/>
    <col min="5395" max="5395" width="14.28515625" customWidth="1"/>
    <col min="5396" max="5396" width="9.42578125" customWidth="1"/>
    <col min="5633" max="5637" width="0" hidden="1" customWidth="1"/>
    <col min="5638" max="5638" width="5.42578125" customWidth="1"/>
    <col min="5639" max="5639" width="4.28515625" customWidth="1"/>
    <col min="5640" max="5640" width="14.28515625" customWidth="1"/>
    <col min="5641" max="5641" width="57.140625" customWidth="1"/>
    <col min="5642" max="5642" width="4.28515625" customWidth="1"/>
    <col min="5643" max="5643" width="13.7109375" customWidth="1"/>
    <col min="5644" max="5644" width="6.85546875" customWidth="1"/>
    <col min="5645" max="5645" width="13.42578125" customWidth="1"/>
    <col min="5646" max="5646" width="12.42578125" customWidth="1"/>
    <col min="5647" max="5647" width="15.7109375" customWidth="1"/>
    <col min="5648" max="5648" width="11.42578125" bestFit="1" customWidth="1"/>
    <col min="5649" max="5649" width="14.28515625" customWidth="1"/>
    <col min="5650" max="5650" width="11.42578125" customWidth="1"/>
    <col min="5651" max="5651" width="14.28515625" customWidth="1"/>
    <col min="5652" max="5652" width="9.42578125" customWidth="1"/>
    <col min="5889" max="5893" width="0" hidden="1" customWidth="1"/>
    <col min="5894" max="5894" width="5.42578125" customWidth="1"/>
    <col min="5895" max="5895" width="4.28515625" customWidth="1"/>
    <col min="5896" max="5896" width="14.28515625" customWidth="1"/>
    <col min="5897" max="5897" width="57.140625" customWidth="1"/>
    <col min="5898" max="5898" width="4.28515625" customWidth="1"/>
    <col min="5899" max="5899" width="13.7109375" customWidth="1"/>
    <col min="5900" max="5900" width="6.85546875" customWidth="1"/>
    <col min="5901" max="5901" width="13.42578125" customWidth="1"/>
    <col min="5902" max="5902" width="12.42578125" customWidth="1"/>
    <col min="5903" max="5903" width="15.7109375" customWidth="1"/>
    <col min="5904" max="5904" width="11.42578125" bestFit="1" customWidth="1"/>
    <col min="5905" max="5905" width="14.28515625" customWidth="1"/>
    <col min="5906" max="5906" width="11.42578125" customWidth="1"/>
    <col min="5907" max="5907" width="14.28515625" customWidth="1"/>
    <col min="5908" max="5908" width="9.42578125" customWidth="1"/>
    <col min="6145" max="6149" width="0" hidden="1" customWidth="1"/>
    <col min="6150" max="6150" width="5.42578125" customWidth="1"/>
    <col min="6151" max="6151" width="4.28515625" customWidth="1"/>
    <col min="6152" max="6152" width="14.28515625" customWidth="1"/>
    <col min="6153" max="6153" width="57.140625" customWidth="1"/>
    <col min="6154" max="6154" width="4.28515625" customWidth="1"/>
    <col min="6155" max="6155" width="13.7109375" customWidth="1"/>
    <col min="6156" max="6156" width="6.85546875" customWidth="1"/>
    <col min="6157" max="6157" width="13.42578125" customWidth="1"/>
    <col min="6158" max="6158" width="12.42578125" customWidth="1"/>
    <col min="6159" max="6159" width="15.7109375" customWidth="1"/>
    <col min="6160" max="6160" width="11.42578125" bestFit="1" customWidth="1"/>
    <col min="6161" max="6161" width="14.28515625" customWidth="1"/>
    <col min="6162" max="6162" width="11.42578125" customWidth="1"/>
    <col min="6163" max="6163" width="14.28515625" customWidth="1"/>
    <col min="6164" max="6164" width="9.42578125" customWidth="1"/>
    <col min="6401" max="6405" width="0" hidden="1" customWidth="1"/>
    <col min="6406" max="6406" width="5.42578125" customWidth="1"/>
    <col min="6407" max="6407" width="4.28515625" customWidth="1"/>
    <col min="6408" max="6408" width="14.28515625" customWidth="1"/>
    <col min="6409" max="6409" width="57.140625" customWidth="1"/>
    <col min="6410" max="6410" width="4.28515625" customWidth="1"/>
    <col min="6411" max="6411" width="13.7109375" customWidth="1"/>
    <col min="6412" max="6412" width="6.85546875" customWidth="1"/>
    <col min="6413" max="6413" width="13.42578125" customWidth="1"/>
    <col min="6414" max="6414" width="12.42578125" customWidth="1"/>
    <col min="6415" max="6415" width="15.7109375" customWidth="1"/>
    <col min="6416" max="6416" width="11.42578125" bestFit="1" customWidth="1"/>
    <col min="6417" max="6417" width="14.28515625" customWidth="1"/>
    <col min="6418" max="6418" width="11.42578125" customWidth="1"/>
    <col min="6419" max="6419" width="14.28515625" customWidth="1"/>
    <col min="6420" max="6420" width="9.42578125" customWidth="1"/>
    <col min="6657" max="6661" width="0" hidden="1" customWidth="1"/>
    <col min="6662" max="6662" width="5.42578125" customWidth="1"/>
    <col min="6663" max="6663" width="4.28515625" customWidth="1"/>
    <col min="6664" max="6664" width="14.28515625" customWidth="1"/>
    <col min="6665" max="6665" width="57.140625" customWidth="1"/>
    <col min="6666" max="6666" width="4.28515625" customWidth="1"/>
    <col min="6667" max="6667" width="13.7109375" customWidth="1"/>
    <col min="6668" max="6668" width="6.85546875" customWidth="1"/>
    <col min="6669" max="6669" width="13.42578125" customWidth="1"/>
    <col min="6670" max="6670" width="12.42578125" customWidth="1"/>
    <col min="6671" max="6671" width="15.7109375" customWidth="1"/>
    <col min="6672" max="6672" width="11.42578125" bestFit="1" customWidth="1"/>
    <col min="6673" max="6673" width="14.28515625" customWidth="1"/>
    <col min="6674" max="6674" width="11.42578125" customWidth="1"/>
    <col min="6675" max="6675" width="14.28515625" customWidth="1"/>
    <col min="6676" max="6676" width="9.42578125" customWidth="1"/>
    <col min="6913" max="6917" width="0" hidden="1" customWidth="1"/>
    <col min="6918" max="6918" width="5.42578125" customWidth="1"/>
    <col min="6919" max="6919" width="4.28515625" customWidth="1"/>
    <col min="6920" max="6920" width="14.28515625" customWidth="1"/>
    <col min="6921" max="6921" width="57.140625" customWidth="1"/>
    <col min="6922" max="6922" width="4.28515625" customWidth="1"/>
    <col min="6923" max="6923" width="13.7109375" customWidth="1"/>
    <col min="6924" max="6924" width="6.85546875" customWidth="1"/>
    <col min="6925" max="6925" width="13.42578125" customWidth="1"/>
    <col min="6926" max="6926" width="12.42578125" customWidth="1"/>
    <col min="6927" max="6927" width="15.7109375" customWidth="1"/>
    <col min="6928" max="6928" width="11.42578125" bestFit="1" customWidth="1"/>
    <col min="6929" max="6929" width="14.28515625" customWidth="1"/>
    <col min="6930" max="6930" width="11.42578125" customWidth="1"/>
    <col min="6931" max="6931" width="14.28515625" customWidth="1"/>
    <col min="6932" max="6932" width="9.42578125" customWidth="1"/>
    <col min="7169" max="7173" width="0" hidden="1" customWidth="1"/>
    <col min="7174" max="7174" width="5.42578125" customWidth="1"/>
    <col min="7175" max="7175" width="4.28515625" customWidth="1"/>
    <col min="7176" max="7176" width="14.28515625" customWidth="1"/>
    <col min="7177" max="7177" width="57.140625" customWidth="1"/>
    <col min="7178" max="7178" width="4.28515625" customWidth="1"/>
    <col min="7179" max="7179" width="13.7109375" customWidth="1"/>
    <col min="7180" max="7180" width="6.85546875" customWidth="1"/>
    <col min="7181" max="7181" width="13.42578125" customWidth="1"/>
    <col min="7182" max="7182" width="12.42578125" customWidth="1"/>
    <col min="7183" max="7183" width="15.7109375" customWidth="1"/>
    <col min="7184" max="7184" width="11.42578125" bestFit="1" customWidth="1"/>
    <col min="7185" max="7185" width="14.28515625" customWidth="1"/>
    <col min="7186" max="7186" width="11.42578125" customWidth="1"/>
    <col min="7187" max="7187" width="14.28515625" customWidth="1"/>
    <col min="7188" max="7188" width="9.42578125" customWidth="1"/>
    <col min="7425" max="7429" width="0" hidden="1" customWidth="1"/>
    <col min="7430" max="7430" width="5.42578125" customWidth="1"/>
    <col min="7431" max="7431" width="4.28515625" customWidth="1"/>
    <col min="7432" max="7432" width="14.28515625" customWidth="1"/>
    <col min="7433" max="7433" width="57.140625" customWidth="1"/>
    <col min="7434" max="7434" width="4.28515625" customWidth="1"/>
    <col min="7435" max="7435" width="13.7109375" customWidth="1"/>
    <col min="7436" max="7436" width="6.85546875" customWidth="1"/>
    <col min="7437" max="7437" width="13.42578125" customWidth="1"/>
    <col min="7438" max="7438" width="12.42578125" customWidth="1"/>
    <col min="7439" max="7439" width="15.7109375" customWidth="1"/>
    <col min="7440" max="7440" width="11.42578125" bestFit="1" customWidth="1"/>
    <col min="7441" max="7441" width="14.28515625" customWidth="1"/>
    <col min="7442" max="7442" width="11.42578125" customWidth="1"/>
    <col min="7443" max="7443" width="14.28515625" customWidth="1"/>
    <col min="7444" max="7444" width="9.42578125" customWidth="1"/>
    <col min="7681" max="7685" width="0" hidden="1" customWidth="1"/>
    <col min="7686" max="7686" width="5.42578125" customWidth="1"/>
    <col min="7687" max="7687" width="4.28515625" customWidth="1"/>
    <col min="7688" max="7688" width="14.28515625" customWidth="1"/>
    <col min="7689" max="7689" width="57.140625" customWidth="1"/>
    <col min="7690" max="7690" width="4.28515625" customWidth="1"/>
    <col min="7691" max="7691" width="13.7109375" customWidth="1"/>
    <col min="7692" max="7692" width="6.85546875" customWidth="1"/>
    <col min="7693" max="7693" width="13.42578125" customWidth="1"/>
    <col min="7694" max="7694" width="12.42578125" customWidth="1"/>
    <col min="7695" max="7695" width="15.7109375" customWidth="1"/>
    <col min="7696" max="7696" width="11.42578125" bestFit="1" customWidth="1"/>
    <col min="7697" max="7697" width="14.28515625" customWidth="1"/>
    <col min="7698" max="7698" width="11.42578125" customWidth="1"/>
    <col min="7699" max="7699" width="14.28515625" customWidth="1"/>
    <col min="7700" max="7700" width="9.42578125" customWidth="1"/>
    <col min="7937" max="7941" width="0" hidden="1" customWidth="1"/>
    <col min="7942" max="7942" width="5.42578125" customWidth="1"/>
    <col min="7943" max="7943" width="4.28515625" customWidth="1"/>
    <col min="7944" max="7944" width="14.28515625" customWidth="1"/>
    <col min="7945" max="7945" width="57.140625" customWidth="1"/>
    <col min="7946" max="7946" width="4.28515625" customWidth="1"/>
    <col min="7947" max="7947" width="13.7109375" customWidth="1"/>
    <col min="7948" max="7948" width="6.85546875" customWidth="1"/>
    <col min="7949" max="7949" width="13.42578125" customWidth="1"/>
    <col min="7950" max="7950" width="12.42578125" customWidth="1"/>
    <col min="7951" max="7951" width="15.7109375" customWidth="1"/>
    <col min="7952" max="7952" width="11.42578125" bestFit="1" customWidth="1"/>
    <col min="7953" max="7953" width="14.28515625" customWidth="1"/>
    <col min="7954" max="7954" width="11.42578125" customWidth="1"/>
    <col min="7955" max="7955" width="14.28515625" customWidth="1"/>
    <col min="7956" max="7956" width="9.42578125" customWidth="1"/>
    <col min="8193" max="8197" width="0" hidden="1" customWidth="1"/>
    <col min="8198" max="8198" width="5.42578125" customWidth="1"/>
    <col min="8199" max="8199" width="4.28515625" customWidth="1"/>
    <col min="8200" max="8200" width="14.28515625" customWidth="1"/>
    <col min="8201" max="8201" width="57.140625" customWidth="1"/>
    <col min="8202" max="8202" width="4.28515625" customWidth="1"/>
    <col min="8203" max="8203" width="13.7109375" customWidth="1"/>
    <col min="8204" max="8204" width="6.85546875" customWidth="1"/>
    <col min="8205" max="8205" width="13.42578125" customWidth="1"/>
    <col min="8206" max="8206" width="12.42578125" customWidth="1"/>
    <col min="8207" max="8207" width="15.7109375" customWidth="1"/>
    <col min="8208" max="8208" width="11.42578125" bestFit="1" customWidth="1"/>
    <col min="8209" max="8209" width="14.28515625" customWidth="1"/>
    <col min="8210" max="8210" width="11.42578125" customWidth="1"/>
    <col min="8211" max="8211" width="14.28515625" customWidth="1"/>
    <col min="8212" max="8212" width="9.42578125" customWidth="1"/>
    <col min="8449" max="8453" width="0" hidden="1" customWidth="1"/>
    <col min="8454" max="8454" width="5.42578125" customWidth="1"/>
    <col min="8455" max="8455" width="4.28515625" customWidth="1"/>
    <col min="8456" max="8456" width="14.28515625" customWidth="1"/>
    <col min="8457" max="8457" width="57.140625" customWidth="1"/>
    <col min="8458" max="8458" width="4.28515625" customWidth="1"/>
    <col min="8459" max="8459" width="13.7109375" customWidth="1"/>
    <col min="8460" max="8460" width="6.85546875" customWidth="1"/>
    <col min="8461" max="8461" width="13.42578125" customWidth="1"/>
    <col min="8462" max="8462" width="12.42578125" customWidth="1"/>
    <col min="8463" max="8463" width="15.7109375" customWidth="1"/>
    <col min="8464" max="8464" width="11.42578125" bestFit="1" customWidth="1"/>
    <col min="8465" max="8465" width="14.28515625" customWidth="1"/>
    <col min="8466" max="8466" width="11.42578125" customWidth="1"/>
    <col min="8467" max="8467" width="14.28515625" customWidth="1"/>
    <col min="8468" max="8468" width="9.42578125" customWidth="1"/>
    <col min="8705" max="8709" width="0" hidden="1" customWidth="1"/>
    <col min="8710" max="8710" width="5.42578125" customWidth="1"/>
    <col min="8711" max="8711" width="4.28515625" customWidth="1"/>
    <col min="8712" max="8712" width="14.28515625" customWidth="1"/>
    <col min="8713" max="8713" width="57.140625" customWidth="1"/>
    <col min="8714" max="8714" width="4.28515625" customWidth="1"/>
    <col min="8715" max="8715" width="13.7109375" customWidth="1"/>
    <col min="8716" max="8716" width="6.85546875" customWidth="1"/>
    <col min="8717" max="8717" width="13.42578125" customWidth="1"/>
    <col min="8718" max="8718" width="12.42578125" customWidth="1"/>
    <col min="8719" max="8719" width="15.7109375" customWidth="1"/>
    <col min="8720" max="8720" width="11.42578125" bestFit="1" customWidth="1"/>
    <col min="8721" max="8721" width="14.28515625" customWidth="1"/>
    <col min="8722" max="8722" width="11.42578125" customWidth="1"/>
    <col min="8723" max="8723" width="14.28515625" customWidth="1"/>
    <col min="8724" max="8724" width="9.42578125" customWidth="1"/>
    <col min="8961" max="8965" width="0" hidden="1" customWidth="1"/>
    <col min="8966" max="8966" width="5.42578125" customWidth="1"/>
    <col min="8967" max="8967" width="4.28515625" customWidth="1"/>
    <col min="8968" max="8968" width="14.28515625" customWidth="1"/>
    <col min="8969" max="8969" width="57.140625" customWidth="1"/>
    <col min="8970" max="8970" width="4.28515625" customWidth="1"/>
    <col min="8971" max="8971" width="13.7109375" customWidth="1"/>
    <col min="8972" max="8972" width="6.85546875" customWidth="1"/>
    <col min="8973" max="8973" width="13.42578125" customWidth="1"/>
    <col min="8974" max="8974" width="12.42578125" customWidth="1"/>
    <col min="8975" max="8975" width="15.7109375" customWidth="1"/>
    <col min="8976" max="8976" width="11.42578125" bestFit="1" customWidth="1"/>
    <col min="8977" max="8977" width="14.28515625" customWidth="1"/>
    <col min="8978" max="8978" width="11.42578125" customWidth="1"/>
    <col min="8979" max="8979" width="14.28515625" customWidth="1"/>
    <col min="8980" max="8980" width="9.42578125" customWidth="1"/>
    <col min="9217" max="9221" width="0" hidden="1" customWidth="1"/>
    <col min="9222" max="9222" width="5.42578125" customWidth="1"/>
    <col min="9223" max="9223" width="4.28515625" customWidth="1"/>
    <col min="9224" max="9224" width="14.28515625" customWidth="1"/>
    <col min="9225" max="9225" width="57.140625" customWidth="1"/>
    <col min="9226" max="9226" width="4.28515625" customWidth="1"/>
    <col min="9227" max="9227" width="13.7109375" customWidth="1"/>
    <col min="9228" max="9228" width="6.85546875" customWidth="1"/>
    <col min="9229" max="9229" width="13.42578125" customWidth="1"/>
    <col min="9230" max="9230" width="12.42578125" customWidth="1"/>
    <col min="9231" max="9231" width="15.7109375" customWidth="1"/>
    <col min="9232" max="9232" width="11.42578125" bestFit="1" customWidth="1"/>
    <col min="9233" max="9233" width="14.28515625" customWidth="1"/>
    <col min="9234" max="9234" width="11.42578125" customWidth="1"/>
    <col min="9235" max="9235" width="14.28515625" customWidth="1"/>
    <col min="9236" max="9236" width="9.42578125" customWidth="1"/>
    <col min="9473" max="9477" width="0" hidden="1" customWidth="1"/>
    <col min="9478" max="9478" width="5.42578125" customWidth="1"/>
    <col min="9479" max="9479" width="4.28515625" customWidth="1"/>
    <col min="9480" max="9480" width="14.28515625" customWidth="1"/>
    <col min="9481" max="9481" width="57.140625" customWidth="1"/>
    <col min="9482" max="9482" width="4.28515625" customWidth="1"/>
    <col min="9483" max="9483" width="13.7109375" customWidth="1"/>
    <col min="9484" max="9484" width="6.85546875" customWidth="1"/>
    <col min="9485" max="9485" width="13.42578125" customWidth="1"/>
    <col min="9486" max="9486" width="12.42578125" customWidth="1"/>
    <col min="9487" max="9487" width="15.7109375" customWidth="1"/>
    <col min="9488" max="9488" width="11.42578125" bestFit="1" customWidth="1"/>
    <col min="9489" max="9489" width="14.28515625" customWidth="1"/>
    <col min="9490" max="9490" width="11.42578125" customWidth="1"/>
    <col min="9491" max="9491" width="14.28515625" customWidth="1"/>
    <col min="9492" max="9492" width="9.42578125" customWidth="1"/>
    <col min="9729" max="9733" width="0" hidden="1" customWidth="1"/>
    <col min="9734" max="9734" width="5.42578125" customWidth="1"/>
    <col min="9735" max="9735" width="4.28515625" customWidth="1"/>
    <col min="9736" max="9736" width="14.28515625" customWidth="1"/>
    <col min="9737" max="9737" width="57.140625" customWidth="1"/>
    <col min="9738" max="9738" width="4.28515625" customWidth="1"/>
    <col min="9739" max="9739" width="13.7109375" customWidth="1"/>
    <col min="9740" max="9740" width="6.85546875" customWidth="1"/>
    <col min="9741" max="9741" width="13.42578125" customWidth="1"/>
    <col min="9742" max="9742" width="12.42578125" customWidth="1"/>
    <col min="9743" max="9743" width="15.7109375" customWidth="1"/>
    <col min="9744" max="9744" width="11.42578125" bestFit="1" customWidth="1"/>
    <col min="9745" max="9745" width="14.28515625" customWidth="1"/>
    <col min="9746" max="9746" width="11.42578125" customWidth="1"/>
    <col min="9747" max="9747" width="14.28515625" customWidth="1"/>
    <col min="9748" max="9748" width="9.42578125" customWidth="1"/>
    <col min="9985" max="9989" width="0" hidden="1" customWidth="1"/>
    <col min="9990" max="9990" width="5.42578125" customWidth="1"/>
    <col min="9991" max="9991" width="4.28515625" customWidth="1"/>
    <col min="9992" max="9992" width="14.28515625" customWidth="1"/>
    <col min="9993" max="9993" width="57.140625" customWidth="1"/>
    <col min="9994" max="9994" width="4.28515625" customWidth="1"/>
    <col min="9995" max="9995" width="13.7109375" customWidth="1"/>
    <col min="9996" max="9996" width="6.85546875" customWidth="1"/>
    <col min="9997" max="9997" width="13.42578125" customWidth="1"/>
    <col min="9998" max="9998" width="12.42578125" customWidth="1"/>
    <col min="9999" max="9999" width="15.7109375" customWidth="1"/>
    <col min="10000" max="10000" width="11.42578125" bestFit="1" customWidth="1"/>
    <col min="10001" max="10001" width="14.28515625" customWidth="1"/>
    <col min="10002" max="10002" width="11.42578125" customWidth="1"/>
    <col min="10003" max="10003" width="14.28515625" customWidth="1"/>
    <col min="10004" max="10004" width="9.42578125" customWidth="1"/>
    <col min="10241" max="10245" width="0" hidden="1" customWidth="1"/>
    <col min="10246" max="10246" width="5.42578125" customWidth="1"/>
    <col min="10247" max="10247" width="4.28515625" customWidth="1"/>
    <col min="10248" max="10248" width="14.28515625" customWidth="1"/>
    <col min="10249" max="10249" width="57.140625" customWidth="1"/>
    <col min="10250" max="10250" width="4.28515625" customWidth="1"/>
    <col min="10251" max="10251" width="13.7109375" customWidth="1"/>
    <col min="10252" max="10252" width="6.85546875" customWidth="1"/>
    <col min="10253" max="10253" width="13.42578125" customWidth="1"/>
    <col min="10254" max="10254" width="12.42578125" customWidth="1"/>
    <col min="10255" max="10255" width="15.7109375" customWidth="1"/>
    <col min="10256" max="10256" width="11.42578125" bestFit="1" customWidth="1"/>
    <col min="10257" max="10257" width="14.28515625" customWidth="1"/>
    <col min="10258" max="10258" width="11.42578125" customWidth="1"/>
    <col min="10259" max="10259" width="14.28515625" customWidth="1"/>
    <col min="10260" max="10260" width="9.42578125" customWidth="1"/>
    <col min="10497" max="10501" width="0" hidden="1" customWidth="1"/>
    <col min="10502" max="10502" width="5.42578125" customWidth="1"/>
    <col min="10503" max="10503" width="4.28515625" customWidth="1"/>
    <col min="10504" max="10504" width="14.28515625" customWidth="1"/>
    <col min="10505" max="10505" width="57.140625" customWidth="1"/>
    <col min="10506" max="10506" width="4.28515625" customWidth="1"/>
    <col min="10507" max="10507" width="13.7109375" customWidth="1"/>
    <col min="10508" max="10508" width="6.85546875" customWidth="1"/>
    <col min="10509" max="10509" width="13.42578125" customWidth="1"/>
    <col min="10510" max="10510" width="12.42578125" customWidth="1"/>
    <col min="10511" max="10511" width="15.7109375" customWidth="1"/>
    <col min="10512" max="10512" width="11.42578125" bestFit="1" customWidth="1"/>
    <col min="10513" max="10513" width="14.28515625" customWidth="1"/>
    <col min="10514" max="10514" width="11.42578125" customWidth="1"/>
    <col min="10515" max="10515" width="14.28515625" customWidth="1"/>
    <col min="10516" max="10516" width="9.42578125" customWidth="1"/>
    <col min="10753" max="10757" width="0" hidden="1" customWidth="1"/>
    <col min="10758" max="10758" width="5.42578125" customWidth="1"/>
    <col min="10759" max="10759" width="4.28515625" customWidth="1"/>
    <col min="10760" max="10760" width="14.28515625" customWidth="1"/>
    <col min="10761" max="10761" width="57.140625" customWidth="1"/>
    <col min="10762" max="10762" width="4.28515625" customWidth="1"/>
    <col min="10763" max="10763" width="13.7109375" customWidth="1"/>
    <col min="10764" max="10764" width="6.85546875" customWidth="1"/>
    <col min="10765" max="10765" width="13.42578125" customWidth="1"/>
    <col min="10766" max="10766" width="12.42578125" customWidth="1"/>
    <col min="10767" max="10767" width="15.7109375" customWidth="1"/>
    <col min="10768" max="10768" width="11.42578125" bestFit="1" customWidth="1"/>
    <col min="10769" max="10769" width="14.28515625" customWidth="1"/>
    <col min="10770" max="10770" width="11.42578125" customWidth="1"/>
    <col min="10771" max="10771" width="14.28515625" customWidth="1"/>
    <col min="10772" max="10772" width="9.42578125" customWidth="1"/>
    <col min="11009" max="11013" width="0" hidden="1" customWidth="1"/>
    <col min="11014" max="11014" width="5.42578125" customWidth="1"/>
    <col min="11015" max="11015" width="4.28515625" customWidth="1"/>
    <col min="11016" max="11016" width="14.28515625" customWidth="1"/>
    <col min="11017" max="11017" width="57.140625" customWidth="1"/>
    <col min="11018" max="11018" width="4.28515625" customWidth="1"/>
    <col min="11019" max="11019" width="13.7109375" customWidth="1"/>
    <col min="11020" max="11020" width="6.85546875" customWidth="1"/>
    <col min="11021" max="11021" width="13.42578125" customWidth="1"/>
    <col min="11022" max="11022" width="12.42578125" customWidth="1"/>
    <col min="11023" max="11023" width="15.7109375" customWidth="1"/>
    <col min="11024" max="11024" width="11.42578125" bestFit="1" customWidth="1"/>
    <col min="11025" max="11025" width="14.28515625" customWidth="1"/>
    <col min="11026" max="11026" width="11.42578125" customWidth="1"/>
    <col min="11027" max="11027" width="14.28515625" customWidth="1"/>
    <col min="11028" max="11028" width="9.42578125" customWidth="1"/>
    <col min="11265" max="11269" width="0" hidden="1" customWidth="1"/>
    <col min="11270" max="11270" width="5.42578125" customWidth="1"/>
    <col min="11271" max="11271" width="4.28515625" customWidth="1"/>
    <col min="11272" max="11272" width="14.28515625" customWidth="1"/>
    <col min="11273" max="11273" width="57.140625" customWidth="1"/>
    <col min="11274" max="11274" width="4.28515625" customWidth="1"/>
    <col min="11275" max="11275" width="13.7109375" customWidth="1"/>
    <col min="11276" max="11276" width="6.85546875" customWidth="1"/>
    <col min="11277" max="11277" width="13.42578125" customWidth="1"/>
    <col min="11278" max="11278" width="12.42578125" customWidth="1"/>
    <col min="11279" max="11279" width="15.7109375" customWidth="1"/>
    <col min="11280" max="11280" width="11.42578125" bestFit="1" customWidth="1"/>
    <col min="11281" max="11281" width="14.28515625" customWidth="1"/>
    <col min="11282" max="11282" width="11.42578125" customWidth="1"/>
    <col min="11283" max="11283" width="14.28515625" customWidth="1"/>
    <col min="11284" max="11284" width="9.42578125" customWidth="1"/>
    <col min="11521" max="11525" width="0" hidden="1" customWidth="1"/>
    <col min="11526" max="11526" width="5.42578125" customWidth="1"/>
    <col min="11527" max="11527" width="4.28515625" customWidth="1"/>
    <col min="11528" max="11528" width="14.28515625" customWidth="1"/>
    <col min="11529" max="11529" width="57.140625" customWidth="1"/>
    <col min="11530" max="11530" width="4.28515625" customWidth="1"/>
    <col min="11531" max="11531" width="13.7109375" customWidth="1"/>
    <col min="11532" max="11532" width="6.85546875" customWidth="1"/>
    <col min="11533" max="11533" width="13.42578125" customWidth="1"/>
    <col min="11534" max="11534" width="12.42578125" customWidth="1"/>
    <col min="11535" max="11535" width="15.7109375" customWidth="1"/>
    <col min="11536" max="11536" width="11.42578125" bestFit="1" customWidth="1"/>
    <col min="11537" max="11537" width="14.28515625" customWidth="1"/>
    <col min="11538" max="11538" width="11.42578125" customWidth="1"/>
    <col min="11539" max="11539" width="14.28515625" customWidth="1"/>
    <col min="11540" max="11540" width="9.42578125" customWidth="1"/>
    <col min="11777" max="11781" width="0" hidden="1" customWidth="1"/>
    <col min="11782" max="11782" width="5.42578125" customWidth="1"/>
    <col min="11783" max="11783" width="4.28515625" customWidth="1"/>
    <col min="11784" max="11784" width="14.28515625" customWidth="1"/>
    <col min="11785" max="11785" width="57.140625" customWidth="1"/>
    <col min="11786" max="11786" width="4.28515625" customWidth="1"/>
    <col min="11787" max="11787" width="13.7109375" customWidth="1"/>
    <col min="11788" max="11788" width="6.85546875" customWidth="1"/>
    <col min="11789" max="11789" width="13.42578125" customWidth="1"/>
    <col min="11790" max="11790" width="12.42578125" customWidth="1"/>
    <col min="11791" max="11791" width="15.7109375" customWidth="1"/>
    <col min="11792" max="11792" width="11.42578125" bestFit="1" customWidth="1"/>
    <col min="11793" max="11793" width="14.28515625" customWidth="1"/>
    <col min="11794" max="11794" width="11.42578125" customWidth="1"/>
    <col min="11795" max="11795" width="14.28515625" customWidth="1"/>
    <col min="11796" max="11796" width="9.42578125" customWidth="1"/>
    <col min="12033" max="12037" width="0" hidden="1" customWidth="1"/>
    <col min="12038" max="12038" width="5.42578125" customWidth="1"/>
    <col min="12039" max="12039" width="4.28515625" customWidth="1"/>
    <col min="12040" max="12040" width="14.28515625" customWidth="1"/>
    <col min="12041" max="12041" width="57.140625" customWidth="1"/>
    <col min="12042" max="12042" width="4.28515625" customWidth="1"/>
    <col min="12043" max="12043" width="13.7109375" customWidth="1"/>
    <col min="12044" max="12044" width="6.85546875" customWidth="1"/>
    <col min="12045" max="12045" width="13.42578125" customWidth="1"/>
    <col min="12046" max="12046" width="12.42578125" customWidth="1"/>
    <col min="12047" max="12047" width="15.7109375" customWidth="1"/>
    <col min="12048" max="12048" width="11.42578125" bestFit="1" customWidth="1"/>
    <col min="12049" max="12049" width="14.28515625" customWidth="1"/>
    <col min="12050" max="12050" width="11.42578125" customWidth="1"/>
    <col min="12051" max="12051" width="14.28515625" customWidth="1"/>
    <col min="12052" max="12052" width="9.42578125" customWidth="1"/>
    <col min="12289" max="12293" width="0" hidden="1" customWidth="1"/>
    <col min="12294" max="12294" width="5.42578125" customWidth="1"/>
    <col min="12295" max="12295" width="4.28515625" customWidth="1"/>
    <col min="12296" max="12296" width="14.28515625" customWidth="1"/>
    <col min="12297" max="12297" width="57.140625" customWidth="1"/>
    <col min="12298" max="12298" width="4.28515625" customWidth="1"/>
    <col min="12299" max="12299" width="13.7109375" customWidth="1"/>
    <col min="12300" max="12300" width="6.85546875" customWidth="1"/>
    <col min="12301" max="12301" width="13.42578125" customWidth="1"/>
    <col min="12302" max="12302" width="12.42578125" customWidth="1"/>
    <col min="12303" max="12303" width="15.7109375" customWidth="1"/>
    <col min="12304" max="12304" width="11.42578125" bestFit="1" customWidth="1"/>
    <col min="12305" max="12305" width="14.28515625" customWidth="1"/>
    <col min="12306" max="12306" width="11.42578125" customWidth="1"/>
    <col min="12307" max="12307" width="14.28515625" customWidth="1"/>
    <col min="12308" max="12308" width="9.42578125" customWidth="1"/>
    <col min="12545" max="12549" width="0" hidden="1" customWidth="1"/>
    <col min="12550" max="12550" width="5.42578125" customWidth="1"/>
    <col min="12551" max="12551" width="4.28515625" customWidth="1"/>
    <col min="12552" max="12552" width="14.28515625" customWidth="1"/>
    <col min="12553" max="12553" width="57.140625" customWidth="1"/>
    <col min="12554" max="12554" width="4.28515625" customWidth="1"/>
    <col min="12555" max="12555" width="13.7109375" customWidth="1"/>
    <col min="12556" max="12556" width="6.85546875" customWidth="1"/>
    <col min="12557" max="12557" width="13.42578125" customWidth="1"/>
    <col min="12558" max="12558" width="12.42578125" customWidth="1"/>
    <col min="12559" max="12559" width="15.7109375" customWidth="1"/>
    <col min="12560" max="12560" width="11.42578125" bestFit="1" customWidth="1"/>
    <col min="12561" max="12561" width="14.28515625" customWidth="1"/>
    <col min="12562" max="12562" width="11.42578125" customWidth="1"/>
    <col min="12563" max="12563" width="14.28515625" customWidth="1"/>
    <col min="12564" max="12564" width="9.42578125" customWidth="1"/>
    <col min="12801" max="12805" width="0" hidden="1" customWidth="1"/>
    <col min="12806" max="12806" width="5.42578125" customWidth="1"/>
    <col min="12807" max="12807" width="4.28515625" customWidth="1"/>
    <col min="12808" max="12808" width="14.28515625" customWidth="1"/>
    <col min="12809" max="12809" width="57.140625" customWidth="1"/>
    <col min="12810" max="12810" width="4.28515625" customWidth="1"/>
    <col min="12811" max="12811" width="13.7109375" customWidth="1"/>
    <col min="12812" max="12812" width="6.85546875" customWidth="1"/>
    <col min="12813" max="12813" width="13.42578125" customWidth="1"/>
    <col min="12814" max="12814" width="12.42578125" customWidth="1"/>
    <col min="12815" max="12815" width="15.7109375" customWidth="1"/>
    <col min="12816" max="12816" width="11.42578125" bestFit="1" customWidth="1"/>
    <col min="12817" max="12817" width="14.28515625" customWidth="1"/>
    <col min="12818" max="12818" width="11.42578125" customWidth="1"/>
    <col min="12819" max="12819" width="14.28515625" customWidth="1"/>
    <col min="12820" max="12820" width="9.42578125" customWidth="1"/>
    <col min="13057" max="13061" width="0" hidden="1" customWidth="1"/>
    <col min="13062" max="13062" width="5.42578125" customWidth="1"/>
    <col min="13063" max="13063" width="4.28515625" customWidth="1"/>
    <col min="13064" max="13064" width="14.28515625" customWidth="1"/>
    <col min="13065" max="13065" width="57.140625" customWidth="1"/>
    <col min="13066" max="13066" width="4.28515625" customWidth="1"/>
    <col min="13067" max="13067" width="13.7109375" customWidth="1"/>
    <col min="13068" max="13068" width="6.85546875" customWidth="1"/>
    <col min="13069" max="13069" width="13.42578125" customWidth="1"/>
    <col min="13070" max="13070" width="12.42578125" customWidth="1"/>
    <col min="13071" max="13071" width="15.7109375" customWidth="1"/>
    <col min="13072" max="13072" width="11.42578125" bestFit="1" customWidth="1"/>
    <col min="13073" max="13073" width="14.28515625" customWidth="1"/>
    <col min="13074" max="13074" width="11.42578125" customWidth="1"/>
    <col min="13075" max="13075" width="14.28515625" customWidth="1"/>
    <col min="13076" max="13076" width="9.42578125" customWidth="1"/>
    <col min="13313" max="13317" width="0" hidden="1" customWidth="1"/>
    <col min="13318" max="13318" width="5.42578125" customWidth="1"/>
    <col min="13319" max="13319" width="4.28515625" customWidth="1"/>
    <col min="13320" max="13320" width="14.28515625" customWidth="1"/>
    <col min="13321" max="13321" width="57.140625" customWidth="1"/>
    <col min="13322" max="13322" width="4.28515625" customWidth="1"/>
    <col min="13323" max="13323" width="13.7109375" customWidth="1"/>
    <col min="13324" max="13324" width="6.85546875" customWidth="1"/>
    <col min="13325" max="13325" width="13.42578125" customWidth="1"/>
    <col min="13326" max="13326" width="12.42578125" customWidth="1"/>
    <col min="13327" max="13327" width="15.7109375" customWidth="1"/>
    <col min="13328" max="13328" width="11.42578125" bestFit="1" customWidth="1"/>
    <col min="13329" max="13329" width="14.28515625" customWidth="1"/>
    <col min="13330" max="13330" width="11.42578125" customWidth="1"/>
    <col min="13331" max="13331" width="14.28515625" customWidth="1"/>
    <col min="13332" max="13332" width="9.42578125" customWidth="1"/>
    <col min="13569" max="13573" width="0" hidden="1" customWidth="1"/>
    <col min="13574" max="13574" width="5.42578125" customWidth="1"/>
    <col min="13575" max="13575" width="4.28515625" customWidth="1"/>
    <col min="13576" max="13576" width="14.28515625" customWidth="1"/>
    <col min="13577" max="13577" width="57.140625" customWidth="1"/>
    <col min="13578" max="13578" width="4.28515625" customWidth="1"/>
    <col min="13579" max="13579" width="13.7109375" customWidth="1"/>
    <col min="13580" max="13580" width="6.85546875" customWidth="1"/>
    <col min="13581" max="13581" width="13.42578125" customWidth="1"/>
    <col min="13582" max="13582" width="12.42578125" customWidth="1"/>
    <col min="13583" max="13583" width="15.7109375" customWidth="1"/>
    <col min="13584" max="13584" width="11.42578125" bestFit="1" customWidth="1"/>
    <col min="13585" max="13585" width="14.28515625" customWidth="1"/>
    <col min="13586" max="13586" width="11.42578125" customWidth="1"/>
    <col min="13587" max="13587" width="14.28515625" customWidth="1"/>
    <col min="13588" max="13588" width="9.42578125" customWidth="1"/>
    <col min="13825" max="13829" width="0" hidden="1" customWidth="1"/>
    <col min="13830" max="13830" width="5.42578125" customWidth="1"/>
    <col min="13831" max="13831" width="4.28515625" customWidth="1"/>
    <col min="13832" max="13832" width="14.28515625" customWidth="1"/>
    <col min="13833" max="13833" width="57.140625" customWidth="1"/>
    <col min="13834" max="13834" width="4.28515625" customWidth="1"/>
    <col min="13835" max="13835" width="13.7109375" customWidth="1"/>
    <col min="13836" max="13836" width="6.85546875" customWidth="1"/>
    <col min="13837" max="13837" width="13.42578125" customWidth="1"/>
    <col min="13838" max="13838" width="12.42578125" customWidth="1"/>
    <col min="13839" max="13839" width="15.7109375" customWidth="1"/>
    <col min="13840" max="13840" width="11.42578125" bestFit="1" customWidth="1"/>
    <col min="13841" max="13841" width="14.28515625" customWidth="1"/>
    <col min="13842" max="13842" width="11.42578125" customWidth="1"/>
    <col min="13843" max="13843" width="14.28515625" customWidth="1"/>
    <col min="13844" max="13844" width="9.42578125" customWidth="1"/>
    <col min="14081" max="14085" width="0" hidden="1" customWidth="1"/>
    <col min="14086" max="14086" width="5.42578125" customWidth="1"/>
    <col min="14087" max="14087" width="4.28515625" customWidth="1"/>
    <col min="14088" max="14088" width="14.28515625" customWidth="1"/>
    <col min="14089" max="14089" width="57.140625" customWidth="1"/>
    <col min="14090" max="14090" width="4.28515625" customWidth="1"/>
    <col min="14091" max="14091" width="13.7109375" customWidth="1"/>
    <col min="14092" max="14092" width="6.85546875" customWidth="1"/>
    <col min="14093" max="14093" width="13.42578125" customWidth="1"/>
    <col min="14094" max="14094" width="12.42578125" customWidth="1"/>
    <col min="14095" max="14095" width="15.7109375" customWidth="1"/>
    <col min="14096" max="14096" width="11.42578125" bestFit="1" customWidth="1"/>
    <col min="14097" max="14097" width="14.28515625" customWidth="1"/>
    <col min="14098" max="14098" width="11.42578125" customWidth="1"/>
    <col min="14099" max="14099" width="14.28515625" customWidth="1"/>
    <col min="14100" max="14100" width="9.42578125" customWidth="1"/>
    <col min="14337" max="14341" width="0" hidden="1" customWidth="1"/>
    <col min="14342" max="14342" width="5.42578125" customWidth="1"/>
    <col min="14343" max="14343" width="4.28515625" customWidth="1"/>
    <col min="14344" max="14344" width="14.28515625" customWidth="1"/>
    <col min="14345" max="14345" width="57.140625" customWidth="1"/>
    <col min="14346" max="14346" width="4.28515625" customWidth="1"/>
    <col min="14347" max="14347" width="13.7109375" customWidth="1"/>
    <col min="14348" max="14348" width="6.85546875" customWidth="1"/>
    <col min="14349" max="14349" width="13.42578125" customWidth="1"/>
    <col min="14350" max="14350" width="12.42578125" customWidth="1"/>
    <col min="14351" max="14351" width="15.7109375" customWidth="1"/>
    <col min="14352" max="14352" width="11.42578125" bestFit="1" customWidth="1"/>
    <col min="14353" max="14353" width="14.28515625" customWidth="1"/>
    <col min="14354" max="14354" width="11.42578125" customWidth="1"/>
    <col min="14355" max="14355" width="14.28515625" customWidth="1"/>
    <col min="14356" max="14356" width="9.42578125" customWidth="1"/>
    <col min="14593" max="14597" width="0" hidden="1" customWidth="1"/>
    <col min="14598" max="14598" width="5.42578125" customWidth="1"/>
    <col min="14599" max="14599" width="4.28515625" customWidth="1"/>
    <col min="14600" max="14600" width="14.28515625" customWidth="1"/>
    <col min="14601" max="14601" width="57.140625" customWidth="1"/>
    <col min="14602" max="14602" width="4.28515625" customWidth="1"/>
    <col min="14603" max="14603" width="13.7109375" customWidth="1"/>
    <col min="14604" max="14604" width="6.85546875" customWidth="1"/>
    <col min="14605" max="14605" width="13.42578125" customWidth="1"/>
    <col min="14606" max="14606" width="12.42578125" customWidth="1"/>
    <col min="14607" max="14607" width="15.7109375" customWidth="1"/>
    <col min="14608" max="14608" width="11.42578125" bestFit="1" customWidth="1"/>
    <col min="14609" max="14609" width="14.28515625" customWidth="1"/>
    <col min="14610" max="14610" width="11.42578125" customWidth="1"/>
    <col min="14611" max="14611" width="14.28515625" customWidth="1"/>
    <col min="14612" max="14612" width="9.42578125" customWidth="1"/>
    <col min="14849" max="14853" width="0" hidden="1" customWidth="1"/>
    <col min="14854" max="14854" width="5.42578125" customWidth="1"/>
    <col min="14855" max="14855" width="4.28515625" customWidth="1"/>
    <col min="14856" max="14856" width="14.28515625" customWidth="1"/>
    <col min="14857" max="14857" width="57.140625" customWidth="1"/>
    <col min="14858" max="14858" width="4.28515625" customWidth="1"/>
    <col min="14859" max="14859" width="13.7109375" customWidth="1"/>
    <col min="14860" max="14860" width="6.85546875" customWidth="1"/>
    <col min="14861" max="14861" width="13.42578125" customWidth="1"/>
    <col min="14862" max="14862" width="12.42578125" customWidth="1"/>
    <col min="14863" max="14863" width="15.7109375" customWidth="1"/>
    <col min="14864" max="14864" width="11.42578125" bestFit="1" customWidth="1"/>
    <col min="14865" max="14865" width="14.28515625" customWidth="1"/>
    <col min="14866" max="14866" width="11.42578125" customWidth="1"/>
    <col min="14867" max="14867" width="14.28515625" customWidth="1"/>
    <col min="14868" max="14868" width="9.42578125" customWidth="1"/>
    <col min="15105" max="15109" width="0" hidden="1" customWidth="1"/>
    <col min="15110" max="15110" width="5.42578125" customWidth="1"/>
    <col min="15111" max="15111" width="4.28515625" customWidth="1"/>
    <col min="15112" max="15112" width="14.28515625" customWidth="1"/>
    <col min="15113" max="15113" width="57.140625" customWidth="1"/>
    <col min="15114" max="15114" width="4.28515625" customWidth="1"/>
    <col min="15115" max="15115" width="13.7109375" customWidth="1"/>
    <col min="15116" max="15116" width="6.85546875" customWidth="1"/>
    <col min="15117" max="15117" width="13.42578125" customWidth="1"/>
    <col min="15118" max="15118" width="12.42578125" customWidth="1"/>
    <col min="15119" max="15119" width="15.7109375" customWidth="1"/>
    <col min="15120" max="15120" width="11.42578125" bestFit="1" customWidth="1"/>
    <col min="15121" max="15121" width="14.28515625" customWidth="1"/>
    <col min="15122" max="15122" width="11.42578125" customWidth="1"/>
    <col min="15123" max="15123" width="14.28515625" customWidth="1"/>
    <col min="15124" max="15124" width="9.42578125" customWidth="1"/>
    <col min="15361" max="15365" width="0" hidden="1" customWidth="1"/>
    <col min="15366" max="15366" width="5.42578125" customWidth="1"/>
    <col min="15367" max="15367" width="4.28515625" customWidth="1"/>
    <col min="15368" max="15368" width="14.28515625" customWidth="1"/>
    <col min="15369" max="15369" width="57.140625" customWidth="1"/>
    <col min="15370" max="15370" width="4.28515625" customWidth="1"/>
    <col min="15371" max="15371" width="13.7109375" customWidth="1"/>
    <col min="15372" max="15372" width="6.85546875" customWidth="1"/>
    <col min="15373" max="15373" width="13.42578125" customWidth="1"/>
    <col min="15374" max="15374" width="12.42578125" customWidth="1"/>
    <col min="15375" max="15375" width="15.7109375" customWidth="1"/>
    <col min="15376" max="15376" width="11.42578125" bestFit="1" customWidth="1"/>
    <col min="15377" max="15377" width="14.28515625" customWidth="1"/>
    <col min="15378" max="15378" width="11.42578125" customWidth="1"/>
    <col min="15379" max="15379" width="14.28515625" customWidth="1"/>
    <col min="15380" max="15380" width="9.42578125" customWidth="1"/>
    <col min="15617" max="15621" width="0" hidden="1" customWidth="1"/>
    <col min="15622" max="15622" width="5.42578125" customWidth="1"/>
    <col min="15623" max="15623" width="4.28515625" customWidth="1"/>
    <col min="15624" max="15624" width="14.28515625" customWidth="1"/>
    <col min="15625" max="15625" width="57.140625" customWidth="1"/>
    <col min="15626" max="15626" width="4.28515625" customWidth="1"/>
    <col min="15627" max="15627" width="13.7109375" customWidth="1"/>
    <col min="15628" max="15628" width="6.85546875" customWidth="1"/>
    <col min="15629" max="15629" width="13.42578125" customWidth="1"/>
    <col min="15630" max="15630" width="12.42578125" customWidth="1"/>
    <col min="15631" max="15631" width="15.7109375" customWidth="1"/>
    <col min="15632" max="15632" width="11.42578125" bestFit="1" customWidth="1"/>
    <col min="15633" max="15633" width="14.28515625" customWidth="1"/>
    <col min="15634" max="15634" width="11.42578125" customWidth="1"/>
    <col min="15635" max="15635" width="14.28515625" customWidth="1"/>
    <col min="15636" max="15636" width="9.42578125" customWidth="1"/>
    <col min="15873" max="15877" width="0" hidden="1" customWidth="1"/>
    <col min="15878" max="15878" width="5.42578125" customWidth="1"/>
    <col min="15879" max="15879" width="4.28515625" customWidth="1"/>
    <col min="15880" max="15880" width="14.28515625" customWidth="1"/>
    <col min="15881" max="15881" width="57.140625" customWidth="1"/>
    <col min="15882" max="15882" width="4.28515625" customWidth="1"/>
    <col min="15883" max="15883" width="13.7109375" customWidth="1"/>
    <col min="15884" max="15884" width="6.85546875" customWidth="1"/>
    <col min="15885" max="15885" width="13.42578125" customWidth="1"/>
    <col min="15886" max="15886" width="12.42578125" customWidth="1"/>
    <col min="15887" max="15887" width="15.7109375" customWidth="1"/>
    <col min="15888" max="15888" width="11.42578125" bestFit="1" customWidth="1"/>
    <col min="15889" max="15889" width="14.28515625" customWidth="1"/>
    <col min="15890" max="15890" width="11.42578125" customWidth="1"/>
    <col min="15891" max="15891" width="14.28515625" customWidth="1"/>
    <col min="15892" max="15892" width="9.42578125" customWidth="1"/>
    <col min="16129" max="16133" width="0" hidden="1" customWidth="1"/>
    <col min="16134" max="16134" width="5.42578125" customWidth="1"/>
    <col min="16135" max="16135" width="4.28515625" customWidth="1"/>
    <col min="16136" max="16136" width="14.28515625" customWidth="1"/>
    <col min="16137" max="16137" width="57.140625" customWidth="1"/>
    <col min="16138" max="16138" width="4.28515625" customWidth="1"/>
    <col min="16139" max="16139" width="13.7109375" customWidth="1"/>
    <col min="16140" max="16140" width="6.85546875" customWidth="1"/>
    <col min="16141" max="16141" width="13.42578125" customWidth="1"/>
    <col min="16142" max="16142" width="12.42578125" customWidth="1"/>
    <col min="16143" max="16143" width="15.7109375" customWidth="1"/>
    <col min="16144" max="16144" width="11.42578125" bestFit="1" customWidth="1"/>
    <col min="16145" max="16145" width="14.28515625" customWidth="1"/>
    <col min="16146" max="16146" width="11.42578125" customWidth="1"/>
    <col min="16147" max="16147" width="14.28515625" customWidth="1"/>
    <col min="16148" max="16148" width="9.42578125" customWidth="1"/>
  </cols>
  <sheetData>
    <row r="1" spans="6:19" ht="21.6" customHeight="1">
      <c r="F1" s="11"/>
      <c r="G1" s="12"/>
      <c r="H1" s="12"/>
      <c r="I1" s="12" t="s">
        <v>2097</v>
      </c>
      <c r="J1" s="12"/>
      <c r="K1" s="13"/>
      <c r="L1" s="14"/>
      <c r="M1" s="13"/>
      <c r="N1" s="14"/>
      <c r="O1" s="15"/>
      <c r="P1" s="16"/>
      <c r="Q1" s="14"/>
      <c r="R1" s="14"/>
      <c r="S1" s="14"/>
    </row>
    <row r="2" spans="6:19" ht="21.6" customHeight="1">
      <c r="F2" s="11"/>
      <c r="G2" s="12"/>
      <c r="H2" s="12"/>
      <c r="I2" s="12" t="s">
        <v>2187</v>
      </c>
      <c r="J2" s="12"/>
      <c r="K2" s="13"/>
      <c r="L2" s="14"/>
      <c r="M2" s="13"/>
      <c r="N2" s="14"/>
      <c r="O2" s="15"/>
      <c r="P2" s="16"/>
      <c r="Q2" s="14"/>
      <c r="R2" s="14"/>
      <c r="S2" s="14"/>
    </row>
    <row r="3" spans="6:19" s="27" customFormat="1" ht="13.5" thickBot="1">
      <c r="F3" s="110" t="s">
        <v>105</v>
      </c>
      <c r="G3" s="110" t="s">
        <v>33</v>
      </c>
      <c r="H3" s="110" t="s">
        <v>31</v>
      </c>
      <c r="I3" s="397" t="s">
        <v>63</v>
      </c>
      <c r="J3" s="110" t="s">
        <v>12</v>
      </c>
      <c r="K3" s="110" t="s">
        <v>509</v>
      </c>
      <c r="L3" s="110" t="s">
        <v>98</v>
      </c>
      <c r="M3" s="110" t="s">
        <v>311</v>
      </c>
      <c r="N3" s="110" t="s">
        <v>279</v>
      </c>
      <c r="O3" s="110" t="s">
        <v>45</v>
      </c>
      <c r="P3" s="110" t="s">
        <v>322</v>
      </c>
      <c r="Q3" s="110" t="s">
        <v>117</v>
      </c>
      <c r="R3" s="110" t="s">
        <v>418</v>
      </c>
      <c r="S3" s="110" t="s">
        <v>65</v>
      </c>
    </row>
    <row r="4" spans="6:19" ht="11.25" customHeight="1">
      <c r="F4" s="2"/>
      <c r="G4" s="6"/>
      <c r="H4" s="29"/>
      <c r="I4" s="30"/>
      <c r="J4" s="6"/>
      <c r="K4" s="2"/>
      <c r="L4" s="2"/>
      <c r="M4" s="2"/>
      <c r="N4" s="2"/>
      <c r="O4" s="2"/>
      <c r="P4" s="2"/>
      <c r="Q4" s="2"/>
      <c r="R4" s="2"/>
      <c r="S4" s="2"/>
    </row>
    <row r="5" spans="6:19" s="31" customFormat="1" ht="18.75" customHeight="1">
      <c r="F5" s="32"/>
      <c r="G5" s="33"/>
      <c r="H5" s="34"/>
      <c r="I5" s="34" t="s">
        <v>656</v>
      </c>
      <c r="J5" s="33"/>
      <c r="K5" s="35"/>
      <c r="L5" s="36"/>
      <c r="M5" s="35"/>
      <c r="N5" s="36"/>
      <c r="O5" s="37">
        <f>SUBTOTAL(9,O6:O187)</f>
        <v>0</v>
      </c>
      <c r="P5" s="38"/>
      <c r="Q5" s="39">
        <f>SUBTOTAL(9,Q6:Q187)</f>
        <v>34.707904448999997</v>
      </c>
      <c r="R5" s="36"/>
      <c r="S5" s="39">
        <f>SUBTOTAL(9,S6:S187)</f>
        <v>0.13</v>
      </c>
    </row>
    <row r="6" spans="6:19" s="40" customFormat="1" ht="16.5" customHeight="1" outlineLevel="1">
      <c r="F6" s="41"/>
      <c r="G6" s="6"/>
      <c r="H6" s="42"/>
      <c r="I6" s="42" t="s">
        <v>400</v>
      </c>
      <c r="J6" s="6"/>
      <c r="K6" s="43"/>
      <c r="L6" s="44"/>
      <c r="M6" s="43"/>
      <c r="N6" s="44"/>
      <c r="O6" s="45">
        <f>SUBTOTAL(9,O7:O21)</f>
        <v>0</v>
      </c>
      <c r="P6" s="46"/>
      <c r="Q6" s="47">
        <f>SUBTOTAL(9,Q7:Q21)</f>
        <v>0</v>
      </c>
      <c r="R6" s="44"/>
      <c r="S6" s="47">
        <f>SUBTOTAL(9,S7:S21)</f>
        <v>0</v>
      </c>
    </row>
    <row r="7" spans="6:19" s="115" customFormat="1" ht="12" outlineLevel="2" collapsed="1">
      <c r="F7" s="20">
        <v>1</v>
      </c>
      <c r="G7" s="21" t="s">
        <v>15</v>
      </c>
      <c r="H7" s="49" t="s">
        <v>136</v>
      </c>
      <c r="I7" s="50" t="s">
        <v>580</v>
      </c>
      <c r="J7" s="21" t="s">
        <v>19</v>
      </c>
      <c r="K7" s="51">
        <v>0.311</v>
      </c>
      <c r="L7" s="24">
        <v>0</v>
      </c>
      <c r="M7" s="51">
        <f>K7*(1+L7/100)</f>
        <v>0.311</v>
      </c>
      <c r="N7" s="24">
        <v>0</v>
      </c>
      <c r="O7" s="25">
        <f>M7*N7</f>
        <v>0</v>
      </c>
      <c r="P7" s="52"/>
      <c r="Q7" s="53">
        <f>M7*P7</f>
        <v>0</v>
      </c>
      <c r="R7" s="52"/>
      <c r="S7" s="53">
        <f>M7*R7</f>
        <v>0</v>
      </c>
    </row>
    <row r="8" spans="6:19" s="54" customFormat="1" ht="11.25" hidden="1" outlineLevel="3">
      <c r="F8" s="55"/>
      <c r="G8" s="56"/>
      <c r="H8" s="56"/>
      <c r="I8" s="57" t="s">
        <v>2188</v>
      </c>
      <c r="J8" s="56"/>
      <c r="K8" s="58"/>
      <c r="L8" s="59"/>
      <c r="M8" s="60"/>
      <c r="N8" s="59"/>
      <c r="O8" s="61"/>
      <c r="P8" s="62"/>
      <c r="Q8" s="59"/>
      <c r="R8" s="59"/>
      <c r="S8" s="59"/>
    </row>
    <row r="9" spans="6:19" s="54" customFormat="1" ht="11.25" hidden="1" outlineLevel="3">
      <c r="F9" s="55"/>
      <c r="G9" s="56"/>
      <c r="H9" s="56"/>
      <c r="I9" s="57">
        <v>0.311</v>
      </c>
      <c r="J9" s="56"/>
      <c r="K9" s="58">
        <v>0.311</v>
      </c>
      <c r="L9" s="59"/>
      <c r="M9" s="60"/>
      <c r="N9" s="59"/>
      <c r="O9" s="61"/>
      <c r="P9" s="62"/>
      <c r="Q9" s="59"/>
      <c r="R9" s="59"/>
      <c r="S9" s="59"/>
    </row>
    <row r="10" spans="6:19" s="115" customFormat="1" ht="12" outlineLevel="2" collapsed="1">
      <c r="F10" s="20">
        <v>2</v>
      </c>
      <c r="G10" s="21" t="s">
        <v>15</v>
      </c>
      <c r="H10" s="49" t="s">
        <v>2098</v>
      </c>
      <c r="I10" s="50" t="s">
        <v>2099</v>
      </c>
      <c r="J10" s="21" t="s">
        <v>19</v>
      </c>
      <c r="K10" s="51">
        <v>0.311</v>
      </c>
      <c r="L10" s="24">
        <v>0</v>
      </c>
      <c r="M10" s="51">
        <f>K10*(1+L10/100)</f>
        <v>0.311</v>
      </c>
      <c r="N10" s="24">
        <v>0</v>
      </c>
      <c r="O10" s="25">
        <f>M10*N10</f>
        <v>0</v>
      </c>
      <c r="P10" s="52"/>
      <c r="Q10" s="53">
        <f>M10*P10</f>
        <v>0</v>
      </c>
      <c r="R10" s="52"/>
      <c r="S10" s="53">
        <f>M10*R10</f>
        <v>0</v>
      </c>
    </row>
    <row r="11" spans="6:19" s="54" customFormat="1" ht="11.25" hidden="1" outlineLevel="3">
      <c r="F11" s="55"/>
      <c r="G11" s="56"/>
      <c r="H11" s="56"/>
      <c r="I11" s="57">
        <v>0.311</v>
      </c>
      <c r="J11" s="56"/>
      <c r="K11" s="58">
        <v>0.311</v>
      </c>
      <c r="L11" s="59"/>
      <c r="M11" s="60"/>
      <c r="N11" s="59"/>
      <c r="O11" s="61"/>
      <c r="P11" s="62"/>
      <c r="Q11" s="59"/>
      <c r="R11" s="59"/>
      <c r="S11" s="59"/>
    </row>
    <row r="12" spans="6:19" s="115" customFormat="1" ht="12" outlineLevel="2" collapsed="1">
      <c r="F12" s="20">
        <v>3</v>
      </c>
      <c r="G12" s="21" t="s">
        <v>15</v>
      </c>
      <c r="H12" s="49" t="s">
        <v>2100</v>
      </c>
      <c r="I12" s="50" t="s">
        <v>2101</v>
      </c>
      <c r="J12" s="21" t="s">
        <v>19</v>
      </c>
      <c r="K12" s="51">
        <v>0.311</v>
      </c>
      <c r="L12" s="24">
        <v>0</v>
      </c>
      <c r="M12" s="51">
        <f>K12*(1+L12/100)</f>
        <v>0.311</v>
      </c>
      <c r="N12" s="24">
        <v>0</v>
      </c>
      <c r="O12" s="25">
        <f>M12*N12</f>
        <v>0</v>
      </c>
      <c r="P12" s="52"/>
      <c r="Q12" s="53">
        <f>M12*P12</f>
        <v>0</v>
      </c>
      <c r="R12" s="52"/>
      <c r="S12" s="53">
        <f>M12*R12</f>
        <v>0</v>
      </c>
    </row>
    <row r="13" spans="6:19" s="115" customFormat="1" ht="24" outlineLevel="2">
      <c r="F13" s="20">
        <v>4</v>
      </c>
      <c r="G13" s="21" t="s">
        <v>15</v>
      </c>
      <c r="H13" s="49" t="s">
        <v>139</v>
      </c>
      <c r="I13" s="50" t="s">
        <v>610</v>
      </c>
      <c r="J13" s="21" t="s">
        <v>19</v>
      </c>
      <c r="K13" s="51">
        <v>0.311</v>
      </c>
      <c r="L13" s="24">
        <v>0</v>
      </c>
      <c r="M13" s="51">
        <f>K13*(1+L13/100)</f>
        <v>0.311</v>
      </c>
      <c r="N13" s="24">
        <v>0</v>
      </c>
      <c r="O13" s="25">
        <f>M13*N13</f>
        <v>0</v>
      </c>
      <c r="P13" s="52"/>
      <c r="Q13" s="53">
        <f>M13*P13</f>
        <v>0</v>
      </c>
      <c r="R13" s="52"/>
      <c r="S13" s="53">
        <f>M13*R13</f>
        <v>0</v>
      </c>
    </row>
    <row r="14" spans="6:19" s="115" customFormat="1" ht="12" outlineLevel="2">
      <c r="F14" s="20">
        <v>5</v>
      </c>
      <c r="G14" s="21" t="s">
        <v>15</v>
      </c>
      <c r="H14" s="49" t="s">
        <v>140</v>
      </c>
      <c r="I14" s="50" t="s">
        <v>546</v>
      </c>
      <c r="J14" s="21" t="s">
        <v>19</v>
      </c>
      <c r="K14" s="51">
        <v>0.311</v>
      </c>
      <c r="L14" s="24">
        <v>0</v>
      </c>
      <c r="M14" s="51">
        <f>K14*(1+L14/100)</f>
        <v>0.311</v>
      </c>
      <c r="N14" s="24">
        <v>0</v>
      </c>
      <c r="O14" s="25">
        <f>M14*N14</f>
        <v>0</v>
      </c>
      <c r="P14" s="52"/>
      <c r="Q14" s="53">
        <f>M14*P14</f>
        <v>0</v>
      </c>
      <c r="R14" s="52"/>
      <c r="S14" s="53">
        <f>M14*R14</f>
        <v>0</v>
      </c>
    </row>
    <row r="15" spans="6:19" s="115" customFormat="1" ht="12" outlineLevel="2" collapsed="1">
      <c r="F15" s="20">
        <v>6</v>
      </c>
      <c r="G15" s="21" t="s">
        <v>15</v>
      </c>
      <c r="H15" s="49" t="s">
        <v>141</v>
      </c>
      <c r="I15" s="50" t="s">
        <v>590</v>
      </c>
      <c r="J15" s="21" t="s">
        <v>9</v>
      </c>
      <c r="K15" s="51">
        <f>0.311*1.6</f>
        <v>0.49760000000000004</v>
      </c>
      <c r="L15" s="24">
        <v>0</v>
      </c>
      <c r="M15" s="51">
        <f>K15*(1+L15/100)</f>
        <v>0.49760000000000004</v>
      </c>
      <c r="N15" s="24">
        <v>0</v>
      </c>
      <c r="O15" s="25">
        <f>M15*N15</f>
        <v>0</v>
      </c>
      <c r="P15" s="52"/>
      <c r="Q15" s="53">
        <f>M15*P15</f>
        <v>0</v>
      </c>
      <c r="R15" s="52"/>
      <c r="S15" s="53">
        <f>M15*R15</f>
        <v>0</v>
      </c>
    </row>
    <row r="16" spans="6:19" s="54" customFormat="1" ht="11.25" hidden="1" outlineLevel="3">
      <c r="F16" s="55"/>
      <c r="G16" s="56"/>
      <c r="H16" s="56"/>
      <c r="I16" s="57" t="s">
        <v>2189</v>
      </c>
      <c r="J16" s="56"/>
      <c r="K16" s="58">
        <v>0.498</v>
      </c>
      <c r="L16" s="59"/>
      <c r="M16" s="60"/>
      <c r="N16" s="59"/>
      <c r="O16" s="61"/>
      <c r="P16" s="62"/>
      <c r="Q16" s="59"/>
      <c r="R16" s="59"/>
      <c r="S16" s="59"/>
    </row>
    <row r="17" spans="6:19" s="115" customFormat="1" ht="12" outlineLevel="2" collapsed="1">
      <c r="F17" s="20">
        <v>7</v>
      </c>
      <c r="G17" s="21" t="s">
        <v>15</v>
      </c>
      <c r="H17" s="49" t="s">
        <v>142</v>
      </c>
      <c r="I17" s="50" t="s">
        <v>555</v>
      </c>
      <c r="J17" s="21" t="s">
        <v>18</v>
      </c>
      <c r="K17" s="51">
        <v>26.5</v>
      </c>
      <c r="L17" s="24">
        <v>0</v>
      </c>
      <c r="M17" s="51">
        <f>K17*(1+L17/100)</f>
        <v>26.5</v>
      </c>
      <c r="N17" s="24">
        <v>0</v>
      </c>
      <c r="O17" s="25">
        <f>M17*N17</f>
        <v>0</v>
      </c>
      <c r="P17" s="52"/>
      <c r="Q17" s="53">
        <f>M17*P17</f>
        <v>0</v>
      </c>
      <c r="R17" s="52"/>
      <c r="S17" s="53">
        <f>M17*R17</f>
        <v>0</v>
      </c>
    </row>
    <row r="18" spans="6:19" s="54" customFormat="1" ht="11.25" hidden="1" outlineLevel="3">
      <c r="F18" s="55"/>
      <c r="G18" s="56"/>
      <c r="H18" s="56"/>
      <c r="I18" s="57" t="s">
        <v>2186</v>
      </c>
      <c r="J18" s="56"/>
      <c r="K18" s="58">
        <v>0</v>
      </c>
      <c r="L18" s="59"/>
      <c r="M18" s="60"/>
      <c r="N18" s="59"/>
      <c r="O18" s="61"/>
      <c r="P18" s="62"/>
      <c r="Q18" s="59"/>
      <c r="R18" s="59"/>
      <c r="S18" s="59"/>
    </row>
    <row r="19" spans="6:19" s="54" customFormat="1" ht="11.25" hidden="1" outlineLevel="3">
      <c r="F19" s="55"/>
      <c r="G19" s="56"/>
      <c r="H19" s="56"/>
      <c r="I19" s="57" t="s">
        <v>2102</v>
      </c>
      <c r="J19" s="56"/>
      <c r="K19" s="58">
        <v>26.5</v>
      </c>
      <c r="L19" s="59"/>
      <c r="M19" s="60"/>
      <c r="N19" s="59"/>
      <c r="O19" s="61"/>
      <c r="P19" s="62"/>
      <c r="Q19" s="59"/>
      <c r="R19" s="59"/>
      <c r="S19" s="59"/>
    </row>
    <row r="20" spans="6:19" s="54" customFormat="1" ht="11.25" hidden="1" outlineLevel="3">
      <c r="F20" s="55"/>
      <c r="G20" s="56"/>
      <c r="H20" s="56"/>
      <c r="I20" s="57"/>
      <c r="J20" s="56"/>
      <c r="K20" s="58">
        <v>0</v>
      </c>
      <c r="L20" s="59"/>
      <c r="M20" s="60"/>
      <c r="N20" s="59"/>
      <c r="O20" s="61"/>
      <c r="P20" s="62"/>
      <c r="Q20" s="59"/>
      <c r="R20" s="59"/>
      <c r="S20" s="59"/>
    </row>
    <row r="21" spans="6:19" s="90" customFormat="1" ht="12.75" customHeight="1" outlineLevel="2" collapsed="1">
      <c r="F21" s="91"/>
      <c r="G21" s="92"/>
      <c r="H21" s="92"/>
      <c r="I21" s="93"/>
      <c r="J21" s="92"/>
      <c r="K21" s="94"/>
      <c r="L21" s="95"/>
      <c r="M21" s="94"/>
      <c r="N21" s="95"/>
      <c r="O21" s="96"/>
      <c r="P21" s="97"/>
      <c r="Q21" s="95"/>
      <c r="R21" s="95"/>
      <c r="S21" s="95"/>
    </row>
    <row r="22" spans="6:19" s="40" customFormat="1" ht="16.5" customHeight="1" outlineLevel="1">
      <c r="F22" s="41"/>
      <c r="G22" s="6"/>
      <c r="H22" s="42"/>
      <c r="I22" s="42" t="s">
        <v>316</v>
      </c>
      <c r="J22" s="6"/>
      <c r="K22" s="43"/>
      <c r="L22" s="44"/>
      <c r="M22" s="43"/>
      <c r="N22" s="44"/>
      <c r="O22" s="45">
        <f>SUBTOTAL(9,O23:O26)</f>
        <v>0</v>
      </c>
      <c r="P22" s="46"/>
      <c r="Q22" s="47">
        <f>SUBTOTAL(9,Q23:Q26)</f>
        <v>0.78817636800000002</v>
      </c>
      <c r="R22" s="44"/>
      <c r="S22" s="47">
        <f>SUBTOTAL(9,S23:S26)</f>
        <v>0</v>
      </c>
    </row>
    <row r="23" spans="6:19" s="115" customFormat="1" ht="12" outlineLevel="2" collapsed="1">
      <c r="F23" s="20">
        <v>1</v>
      </c>
      <c r="G23" s="21" t="s">
        <v>15</v>
      </c>
      <c r="H23" s="49" t="s">
        <v>2103</v>
      </c>
      <c r="I23" s="50" t="s">
        <v>2104</v>
      </c>
      <c r="J23" s="21" t="s">
        <v>19</v>
      </c>
      <c r="K23" s="51">
        <v>0.31079999999999997</v>
      </c>
      <c r="L23" s="24">
        <v>0</v>
      </c>
      <c r="M23" s="51">
        <f>K23*(1+L23/100)</f>
        <v>0.31079999999999997</v>
      </c>
      <c r="N23" s="24">
        <v>0</v>
      </c>
      <c r="O23" s="25">
        <f>M23*N23</f>
        <v>0</v>
      </c>
      <c r="P23" s="52">
        <v>2.5359600000000002</v>
      </c>
      <c r="Q23" s="53">
        <f>M23*P23</f>
        <v>0.78817636800000002</v>
      </c>
      <c r="R23" s="52"/>
      <c r="S23" s="53">
        <f>M23*R23</f>
        <v>0</v>
      </c>
    </row>
    <row r="24" spans="6:19" s="54" customFormat="1" ht="11.25" hidden="1" outlineLevel="3">
      <c r="F24" s="55"/>
      <c r="G24" s="56"/>
      <c r="H24" s="56"/>
      <c r="I24" s="57" t="s">
        <v>2105</v>
      </c>
      <c r="J24" s="56"/>
      <c r="K24" s="58">
        <v>0</v>
      </c>
      <c r="L24" s="59"/>
      <c r="M24" s="60"/>
      <c r="N24" s="59"/>
      <c r="O24" s="61"/>
      <c r="P24" s="62"/>
      <c r="Q24" s="59"/>
      <c r="R24" s="59"/>
      <c r="S24" s="59"/>
    </row>
    <row r="25" spans="6:19" s="54" customFormat="1" ht="11.25" hidden="1" outlineLevel="3">
      <c r="F25" s="55"/>
      <c r="G25" s="56"/>
      <c r="H25" s="56"/>
      <c r="I25" s="57" t="s">
        <v>2106</v>
      </c>
      <c r="J25" s="56"/>
      <c r="K25" s="58">
        <v>0.31079999999999997</v>
      </c>
      <c r="L25" s="59"/>
      <c r="M25" s="60"/>
      <c r="N25" s="59"/>
      <c r="O25" s="61"/>
      <c r="P25" s="62"/>
      <c r="Q25" s="59"/>
      <c r="R25" s="59"/>
      <c r="S25" s="59"/>
    </row>
    <row r="26" spans="6:19" s="90" customFormat="1" ht="12.75" customHeight="1" outlineLevel="2" collapsed="1">
      <c r="F26" s="91"/>
      <c r="G26" s="92"/>
      <c r="H26" s="92"/>
      <c r="I26" s="93"/>
      <c r="J26" s="92"/>
      <c r="K26" s="94"/>
      <c r="L26" s="95"/>
      <c r="M26" s="94"/>
      <c r="N26" s="95"/>
      <c r="O26" s="96"/>
      <c r="P26" s="97"/>
      <c r="Q26" s="95"/>
      <c r="R26" s="95"/>
      <c r="S26" s="95"/>
    </row>
    <row r="27" spans="6:19" s="40" customFormat="1" ht="16.5" customHeight="1" outlineLevel="1">
      <c r="F27" s="41"/>
      <c r="G27" s="6"/>
      <c r="H27" s="42"/>
      <c r="I27" s="42" t="s">
        <v>558</v>
      </c>
      <c r="J27" s="6"/>
      <c r="K27" s="43"/>
      <c r="L27" s="44"/>
      <c r="M27" s="43"/>
      <c r="N27" s="44"/>
      <c r="O27" s="45">
        <f>SUBTOTAL(9,O28:O34)</f>
        <v>0</v>
      </c>
      <c r="P27" s="46"/>
      <c r="Q27" s="47">
        <f>SUBTOTAL(9,Q28:Q34)</f>
        <v>8.9689514999999975</v>
      </c>
      <c r="R27" s="44"/>
      <c r="S27" s="47">
        <f>SUBTOTAL(9,S28:S34)</f>
        <v>0</v>
      </c>
    </row>
    <row r="28" spans="6:19" s="115" customFormat="1" ht="12" outlineLevel="2" collapsed="1">
      <c r="F28" s="20">
        <v>1</v>
      </c>
      <c r="G28" s="21" t="s">
        <v>15</v>
      </c>
      <c r="H28" s="49" t="s">
        <v>177</v>
      </c>
      <c r="I28" s="50" t="s">
        <v>2107</v>
      </c>
      <c r="J28" s="21" t="s">
        <v>19</v>
      </c>
      <c r="K28" s="51">
        <v>3.9749999999999996</v>
      </c>
      <c r="L28" s="24">
        <v>0</v>
      </c>
      <c r="M28" s="51">
        <f>K28*(1+L28/100)</f>
        <v>3.9749999999999996</v>
      </c>
      <c r="N28" s="24">
        <v>0</v>
      </c>
      <c r="O28" s="25">
        <f>M28*N28</f>
        <v>0</v>
      </c>
      <c r="P28" s="52">
        <v>2.2563399999999998</v>
      </c>
      <c r="Q28" s="53">
        <f>M28*P28</f>
        <v>8.9689514999999975</v>
      </c>
      <c r="R28" s="52"/>
      <c r="S28" s="53">
        <f>M28*R28</f>
        <v>0</v>
      </c>
    </row>
    <row r="29" spans="6:19" s="54" customFormat="1" ht="11.25" hidden="1" outlineLevel="3">
      <c r="F29" s="55"/>
      <c r="G29" s="56"/>
      <c r="H29" s="56"/>
      <c r="I29" s="57" t="s">
        <v>2186</v>
      </c>
      <c r="J29" s="56"/>
      <c r="K29" s="58">
        <v>0</v>
      </c>
      <c r="L29" s="59"/>
      <c r="M29" s="60"/>
      <c r="N29" s="59"/>
      <c r="O29" s="61"/>
      <c r="P29" s="62"/>
      <c r="Q29" s="59"/>
      <c r="R29" s="59"/>
      <c r="S29" s="59"/>
    </row>
    <row r="30" spans="6:19" s="54" customFormat="1" ht="11.25" hidden="1" outlineLevel="3">
      <c r="F30" s="55"/>
      <c r="G30" s="56"/>
      <c r="H30" s="56"/>
      <c r="I30" s="57" t="s">
        <v>2108</v>
      </c>
      <c r="J30" s="56"/>
      <c r="K30" s="58">
        <v>3.9749999999999996</v>
      </c>
      <c r="L30" s="59"/>
      <c r="M30" s="60"/>
      <c r="N30" s="59"/>
      <c r="O30" s="61"/>
      <c r="P30" s="62"/>
      <c r="Q30" s="59"/>
      <c r="R30" s="59"/>
      <c r="S30" s="59"/>
    </row>
    <row r="31" spans="6:19" s="115" customFormat="1" ht="12" outlineLevel="2" collapsed="1">
      <c r="F31" s="20">
        <v>2</v>
      </c>
      <c r="G31" s="21" t="s">
        <v>15</v>
      </c>
      <c r="H31" s="49" t="s">
        <v>178</v>
      </c>
      <c r="I31" s="50" t="s">
        <v>583</v>
      </c>
      <c r="J31" s="21" t="s">
        <v>19</v>
      </c>
      <c r="K31" s="51">
        <v>3.9749999999999996</v>
      </c>
      <c r="L31" s="24">
        <v>0</v>
      </c>
      <c r="M31" s="51">
        <f>K31*(1+L31/100)</f>
        <v>3.9749999999999996</v>
      </c>
      <c r="N31" s="24">
        <v>0</v>
      </c>
      <c r="O31" s="25">
        <f>M31*N31</f>
        <v>0</v>
      </c>
      <c r="P31" s="52"/>
      <c r="Q31" s="53">
        <f>M31*P31</f>
        <v>0</v>
      </c>
      <c r="R31" s="52"/>
      <c r="S31" s="53">
        <f>M31*R31</f>
        <v>0</v>
      </c>
    </row>
    <row r="32" spans="6:19" s="54" customFormat="1" ht="11.25" hidden="1" outlineLevel="3">
      <c r="F32" s="55"/>
      <c r="G32" s="56"/>
      <c r="H32" s="56"/>
      <c r="I32" s="57" t="s">
        <v>2186</v>
      </c>
      <c r="J32" s="56"/>
      <c r="K32" s="58">
        <v>0</v>
      </c>
      <c r="L32" s="59"/>
      <c r="M32" s="60"/>
      <c r="N32" s="59"/>
      <c r="O32" s="61"/>
      <c r="P32" s="62"/>
      <c r="Q32" s="59"/>
      <c r="R32" s="59"/>
      <c r="S32" s="59"/>
    </row>
    <row r="33" spans="6:19" s="54" customFormat="1" ht="11.25" hidden="1" outlineLevel="3">
      <c r="F33" s="55"/>
      <c r="G33" s="56"/>
      <c r="H33" s="56"/>
      <c r="I33" s="57" t="s">
        <v>2108</v>
      </c>
      <c r="J33" s="56"/>
      <c r="K33" s="58">
        <v>3.9749999999999996</v>
      </c>
      <c r="L33" s="59"/>
      <c r="M33" s="60"/>
      <c r="N33" s="59"/>
      <c r="O33" s="61"/>
      <c r="P33" s="62"/>
      <c r="Q33" s="59"/>
      <c r="R33" s="59"/>
      <c r="S33" s="59"/>
    </row>
    <row r="34" spans="6:19" s="90" customFormat="1" ht="12.75" customHeight="1" outlineLevel="2" collapsed="1">
      <c r="F34" s="91"/>
      <c r="G34" s="92"/>
      <c r="H34" s="92"/>
      <c r="I34" s="93"/>
      <c r="J34" s="92"/>
      <c r="K34" s="94"/>
      <c r="L34" s="95"/>
      <c r="M34" s="94"/>
      <c r="N34" s="95"/>
      <c r="O34" s="96"/>
      <c r="P34" s="97"/>
      <c r="Q34" s="95"/>
      <c r="R34" s="95"/>
      <c r="S34" s="95"/>
    </row>
    <row r="35" spans="6:19" s="40" customFormat="1" ht="16.5" customHeight="1" outlineLevel="1">
      <c r="F35" s="41"/>
      <c r="G35" s="6"/>
      <c r="H35" s="42"/>
      <c r="I35" s="42" t="s">
        <v>495</v>
      </c>
      <c r="J35" s="6"/>
      <c r="K35" s="43"/>
      <c r="L35" s="44"/>
      <c r="M35" s="43"/>
      <c r="N35" s="44"/>
      <c r="O35" s="45">
        <f>SUBTOTAL(9,O36:O54)</f>
        <v>0</v>
      </c>
      <c r="P35" s="46"/>
      <c r="Q35" s="47">
        <f>SUBTOTAL(9,Q36:Q54)</f>
        <v>7.0472108210000002</v>
      </c>
      <c r="R35" s="44"/>
      <c r="S35" s="47">
        <f>SUBTOTAL(9,S36:S54)</f>
        <v>0</v>
      </c>
    </row>
    <row r="36" spans="6:19" s="115" customFormat="1" ht="12" outlineLevel="2" collapsed="1">
      <c r="F36" s="20">
        <v>1</v>
      </c>
      <c r="G36" s="21" t="s">
        <v>15</v>
      </c>
      <c r="H36" s="49" t="s">
        <v>2109</v>
      </c>
      <c r="I36" s="50" t="s">
        <v>2110</v>
      </c>
      <c r="J36" s="21" t="s">
        <v>19</v>
      </c>
      <c r="K36" s="51">
        <v>1.02</v>
      </c>
      <c r="L36" s="24">
        <v>0</v>
      </c>
      <c r="M36" s="51">
        <f>K36*(1+L36/100)</f>
        <v>1.02</v>
      </c>
      <c r="N36" s="24">
        <v>0</v>
      </c>
      <c r="O36" s="25">
        <f>M36*N36</f>
        <v>0</v>
      </c>
      <c r="P36" s="52">
        <v>2.45343</v>
      </c>
      <c r="Q36" s="53">
        <f>M36*P36</f>
        <v>2.5024986</v>
      </c>
      <c r="R36" s="52"/>
      <c r="S36" s="53">
        <f>M36*R36</f>
        <v>0</v>
      </c>
    </row>
    <row r="37" spans="6:19" s="54" customFormat="1" ht="11.25" hidden="1" outlineLevel="3">
      <c r="F37" s="55"/>
      <c r="G37" s="56"/>
      <c r="H37" s="56"/>
      <c r="I37" s="57" t="s">
        <v>2191</v>
      </c>
      <c r="J37" s="56"/>
      <c r="K37" s="58">
        <f>6.801*0.15</f>
        <v>1.0201499999999999</v>
      </c>
      <c r="L37" s="59"/>
      <c r="M37" s="60"/>
      <c r="N37" s="59"/>
      <c r="O37" s="61"/>
      <c r="P37" s="62"/>
      <c r="Q37" s="59"/>
      <c r="R37" s="59"/>
      <c r="S37" s="59"/>
    </row>
    <row r="38" spans="6:19" s="115" customFormat="1" ht="24" outlineLevel="2" collapsed="1">
      <c r="F38" s="20">
        <v>2</v>
      </c>
      <c r="G38" s="21" t="s">
        <v>15</v>
      </c>
      <c r="H38" s="49" t="s">
        <v>2111</v>
      </c>
      <c r="I38" s="50" t="s">
        <v>2112</v>
      </c>
      <c r="J38" s="21" t="s">
        <v>18</v>
      </c>
      <c r="K38" s="51">
        <f>6.183*1.1</f>
        <v>6.8013000000000003</v>
      </c>
      <c r="L38" s="24">
        <v>0</v>
      </c>
      <c r="M38" s="51">
        <f>K38*(1+L38/100)</f>
        <v>6.8013000000000003</v>
      </c>
      <c r="N38" s="24">
        <v>0</v>
      </c>
      <c r="O38" s="25">
        <f>M38*N38</f>
        <v>0</v>
      </c>
      <c r="P38" s="52">
        <v>1.2970000000000001E-2</v>
      </c>
      <c r="Q38" s="53">
        <f>M38*P38</f>
        <v>8.8212861000000004E-2</v>
      </c>
      <c r="R38" s="52"/>
      <c r="S38" s="53">
        <f>M38*R38</f>
        <v>0</v>
      </c>
    </row>
    <row r="39" spans="6:19" s="54" customFormat="1" ht="11.25" hidden="1" outlineLevel="3">
      <c r="F39" s="55"/>
      <c r="G39" s="56"/>
      <c r="H39" s="56"/>
      <c r="I39" s="57" t="s">
        <v>2113</v>
      </c>
      <c r="J39" s="56"/>
      <c r="K39" s="58">
        <v>0</v>
      </c>
      <c r="L39" s="59"/>
      <c r="M39" s="60"/>
      <c r="N39" s="59"/>
      <c r="O39" s="61"/>
      <c r="P39" s="62"/>
      <c r="Q39" s="59"/>
      <c r="R39" s="59"/>
      <c r="S39" s="59"/>
    </row>
    <row r="40" spans="6:19" s="54" customFormat="1" ht="11.25" hidden="1" outlineLevel="3">
      <c r="F40" s="55"/>
      <c r="G40" s="56"/>
      <c r="H40" s="56"/>
      <c r="I40" s="57" t="s">
        <v>2114</v>
      </c>
      <c r="J40" s="56"/>
      <c r="K40" s="58">
        <v>1.44</v>
      </c>
      <c r="L40" s="59"/>
      <c r="M40" s="60"/>
      <c r="N40" s="59"/>
      <c r="O40" s="61"/>
      <c r="P40" s="62"/>
      <c r="Q40" s="59"/>
      <c r="R40" s="59"/>
      <c r="S40" s="59"/>
    </row>
    <row r="41" spans="6:19" s="54" customFormat="1" ht="11.25" hidden="1" outlineLevel="3">
      <c r="F41" s="55"/>
      <c r="G41" s="56"/>
      <c r="H41" s="56"/>
      <c r="I41" s="57" t="s">
        <v>2115</v>
      </c>
      <c r="J41" s="56"/>
      <c r="K41" s="58">
        <v>4.74336</v>
      </c>
      <c r="L41" s="59"/>
      <c r="M41" s="60"/>
      <c r="N41" s="59"/>
      <c r="O41" s="61"/>
      <c r="P41" s="62"/>
      <c r="Q41" s="59"/>
      <c r="R41" s="59"/>
      <c r="S41" s="59"/>
    </row>
    <row r="42" spans="6:19" s="54" customFormat="1" ht="11.25" hidden="1" outlineLevel="3">
      <c r="F42" s="55"/>
      <c r="G42" s="56"/>
      <c r="H42" s="56"/>
      <c r="I42" s="57" t="s">
        <v>5</v>
      </c>
      <c r="J42" s="56"/>
      <c r="K42" s="58">
        <v>6.1833600000000004</v>
      </c>
      <c r="L42" s="59"/>
      <c r="M42" s="60"/>
      <c r="N42" s="59"/>
      <c r="O42" s="61"/>
      <c r="P42" s="62"/>
      <c r="Q42" s="59"/>
      <c r="R42" s="59"/>
      <c r="S42" s="59"/>
    </row>
    <row r="43" spans="6:19" s="54" customFormat="1" ht="11.25" hidden="1" outlineLevel="3">
      <c r="F43" s="55"/>
      <c r="G43" s="56"/>
      <c r="H43" s="56"/>
      <c r="I43" s="57" t="s">
        <v>2190</v>
      </c>
      <c r="J43" s="56"/>
      <c r="K43" s="58">
        <f>6.483*0.1</f>
        <v>0.64829999999999999</v>
      </c>
      <c r="L43" s="59"/>
      <c r="M43" s="60"/>
      <c r="N43" s="59"/>
      <c r="O43" s="61"/>
      <c r="P43" s="62"/>
      <c r="Q43" s="59"/>
      <c r="R43" s="59"/>
      <c r="S43" s="59"/>
    </row>
    <row r="44" spans="6:19" s="115" customFormat="1" ht="12" outlineLevel="2" collapsed="1">
      <c r="F44" s="402">
        <v>3</v>
      </c>
      <c r="G44" s="21" t="s">
        <v>15</v>
      </c>
      <c r="H44" s="49" t="s">
        <v>165</v>
      </c>
      <c r="I44" s="50" t="s">
        <v>574</v>
      </c>
      <c r="J44" s="21" t="s">
        <v>35</v>
      </c>
      <c r="K44" s="51">
        <v>4</v>
      </c>
      <c r="L44" s="24">
        <v>0</v>
      </c>
      <c r="M44" s="51">
        <f>K44*(1+L44/100)</f>
        <v>4</v>
      </c>
      <c r="N44" s="24">
        <v>0</v>
      </c>
      <c r="O44" s="25">
        <f>M44*N44</f>
        <v>0</v>
      </c>
      <c r="P44" s="52">
        <v>5.8999999999999997E-2</v>
      </c>
      <c r="Q44" s="53">
        <f>M44*P44</f>
        <v>0.23599999999999999</v>
      </c>
      <c r="R44" s="52"/>
      <c r="S44" s="53">
        <f>M44*R44</f>
        <v>0</v>
      </c>
    </row>
    <row r="45" spans="6:19" s="54" customFormat="1" ht="11.25" hidden="1" outlineLevel="3">
      <c r="F45" s="55"/>
      <c r="G45" s="56"/>
      <c r="H45" s="56"/>
      <c r="I45" s="57" t="s">
        <v>2116</v>
      </c>
      <c r="J45" s="56"/>
      <c r="K45" s="58">
        <v>0</v>
      </c>
      <c r="L45" s="59"/>
      <c r="M45" s="60"/>
      <c r="N45" s="59"/>
      <c r="O45" s="61"/>
      <c r="P45" s="62"/>
      <c r="Q45" s="59"/>
      <c r="R45" s="59"/>
      <c r="S45" s="59"/>
    </row>
    <row r="46" spans="6:19" s="54" customFormat="1" ht="11.25" hidden="1" outlineLevel="3">
      <c r="F46" s="55"/>
      <c r="G46" s="56"/>
      <c r="H46" s="56"/>
      <c r="I46" s="57">
        <v>4</v>
      </c>
      <c r="J46" s="56"/>
      <c r="K46" s="58">
        <v>26</v>
      </c>
      <c r="L46" s="59"/>
      <c r="M46" s="60"/>
      <c r="N46" s="59"/>
      <c r="O46" s="61"/>
      <c r="P46" s="62"/>
      <c r="Q46" s="59"/>
      <c r="R46" s="59"/>
      <c r="S46" s="59"/>
    </row>
    <row r="47" spans="6:19" s="115" customFormat="1" ht="12" outlineLevel="2" collapsed="1">
      <c r="F47" s="20">
        <v>4</v>
      </c>
      <c r="G47" s="21" t="s">
        <v>15</v>
      </c>
      <c r="H47" s="49" t="s">
        <v>168</v>
      </c>
      <c r="I47" s="50" t="s">
        <v>567</v>
      </c>
      <c r="J47" s="21" t="s">
        <v>8</v>
      </c>
      <c r="K47" s="51">
        <v>16.8</v>
      </c>
      <c r="L47" s="24">
        <v>0</v>
      </c>
      <c r="M47" s="51">
        <f>K47*(1+L47/100)</f>
        <v>16.8</v>
      </c>
      <c r="N47" s="24">
        <v>0</v>
      </c>
      <c r="O47" s="25">
        <f>M47*N47</f>
        <v>0</v>
      </c>
      <c r="P47" s="52">
        <v>0.24997</v>
      </c>
      <c r="Q47" s="53">
        <f>M47*P47</f>
        <v>4.1994959999999999</v>
      </c>
      <c r="R47" s="52"/>
      <c r="S47" s="53">
        <f>M47*R47</f>
        <v>0</v>
      </c>
    </row>
    <row r="48" spans="6:19" s="54" customFormat="1" ht="11.25" hidden="1" outlineLevel="3">
      <c r="F48" s="55"/>
      <c r="G48" s="56"/>
      <c r="H48" s="56"/>
      <c r="I48" s="57" t="s">
        <v>2117</v>
      </c>
      <c r="J48" s="56"/>
      <c r="K48" s="58">
        <v>0</v>
      </c>
      <c r="L48" s="59"/>
      <c r="M48" s="60"/>
      <c r="N48" s="59"/>
      <c r="O48" s="61"/>
      <c r="P48" s="62"/>
      <c r="Q48" s="59"/>
      <c r="R48" s="59"/>
      <c r="S48" s="59"/>
    </row>
    <row r="49" spans="6:19" s="54" customFormat="1" ht="11.25" hidden="1" outlineLevel="3">
      <c r="F49" s="55"/>
      <c r="G49" s="56"/>
      <c r="H49" s="56"/>
      <c r="I49" s="57" t="s">
        <v>2118</v>
      </c>
      <c r="J49" s="56"/>
      <c r="K49" s="58">
        <v>16.8</v>
      </c>
      <c r="L49" s="59"/>
      <c r="M49" s="60"/>
      <c r="N49" s="59"/>
      <c r="O49" s="61"/>
      <c r="P49" s="62"/>
      <c r="Q49" s="59"/>
      <c r="R49" s="59"/>
      <c r="S49" s="59"/>
    </row>
    <row r="50" spans="6:19" s="115" customFormat="1" ht="12" outlineLevel="2" collapsed="1">
      <c r="F50" s="20">
        <v>5</v>
      </c>
      <c r="G50" s="21" t="s">
        <v>15</v>
      </c>
      <c r="H50" s="49" t="s">
        <v>169</v>
      </c>
      <c r="I50" s="50" t="s">
        <v>568</v>
      </c>
      <c r="J50" s="21" t="s">
        <v>18</v>
      </c>
      <c r="K50" s="51">
        <v>3.1920000000000002</v>
      </c>
      <c r="L50" s="24">
        <v>0</v>
      </c>
      <c r="M50" s="51">
        <f>K50*(1+L50/100)</f>
        <v>3.1920000000000002</v>
      </c>
      <c r="N50" s="24">
        <v>0</v>
      </c>
      <c r="O50" s="25">
        <f>M50*N50</f>
        <v>0</v>
      </c>
      <c r="P50" s="52">
        <v>6.5799999999999999E-3</v>
      </c>
      <c r="Q50" s="53">
        <f>M50*P50</f>
        <v>2.1003360000000002E-2</v>
      </c>
      <c r="R50" s="52"/>
      <c r="S50" s="53">
        <f>M50*R50</f>
        <v>0</v>
      </c>
    </row>
    <row r="51" spans="6:19" s="54" customFormat="1" ht="11.25" hidden="1" outlineLevel="3">
      <c r="F51" s="55"/>
      <c r="G51" s="56"/>
      <c r="H51" s="56"/>
      <c r="I51" s="57" t="s">
        <v>2117</v>
      </c>
      <c r="J51" s="56"/>
      <c r="K51" s="58">
        <v>0</v>
      </c>
      <c r="L51" s="59"/>
      <c r="M51" s="60"/>
      <c r="N51" s="59"/>
      <c r="O51" s="61"/>
      <c r="P51" s="62"/>
      <c r="Q51" s="59"/>
      <c r="R51" s="59"/>
      <c r="S51" s="59"/>
    </row>
    <row r="52" spans="6:19" s="54" customFormat="1" ht="11.25" hidden="1" outlineLevel="3">
      <c r="F52" s="55"/>
      <c r="G52" s="56"/>
      <c r="H52" s="56"/>
      <c r="I52" s="57" t="s">
        <v>2119</v>
      </c>
      <c r="J52" s="56"/>
      <c r="K52" s="58">
        <v>3.1920000000000002</v>
      </c>
      <c r="L52" s="59"/>
      <c r="M52" s="60"/>
      <c r="N52" s="59"/>
      <c r="O52" s="61"/>
      <c r="P52" s="62"/>
      <c r="Q52" s="59"/>
      <c r="R52" s="59"/>
      <c r="S52" s="59"/>
    </row>
    <row r="53" spans="6:19" s="115" customFormat="1" ht="12" outlineLevel="2" collapsed="1">
      <c r="F53" s="20">
        <v>6</v>
      </c>
      <c r="G53" s="21" t="s">
        <v>15</v>
      </c>
      <c r="H53" s="49" t="s">
        <v>170</v>
      </c>
      <c r="I53" s="50" t="s">
        <v>571</v>
      </c>
      <c r="J53" s="21" t="s">
        <v>18</v>
      </c>
      <c r="K53" s="51">
        <v>3.1920000000000002</v>
      </c>
      <c r="L53" s="24">
        <v>0</v>
      </c>
      <c r="M53" s="51">
        <f>K53*(1+L53/100)</f>
        <v>3.1920000000000002</v>
      </c>
      <c r="N53" s="24">
        <v>0</v>
      </c>
      <c r="O53" s="25">
        <f>M53*N53</f>
        <v>0</v>
      </c>
      <c r="P53" s="52"/>
      <c r="Q53" s="53">
        <f>M53*P53</f>
        <v>0</v>
      </c>
      <c r="R53" s="52"/>
      <c r="S53" s="53">
        <f>M53*R53</f>
        <v>0</v>
      </c>
    </row>
    <row r="54" spans="6:19" s="90" customFormat="1" ht="12.75" customHeight="1" outlineLevel="2">
      <c r="F54" s="91"/>
      <c r="G54" s="92"/>
      <c r="H54" s="92"/>
      <c r="I54" s="93"/>
      <c r="J54" s="92"/>
      <c r="K54" s="94"/>
      <c r="L54" s="95"/>
      <c r="M54" s="94"/>
      <c r="N54" s="95"/>
      <c r="O54" s="96"/>
      <c r="P54" s="97"/>
      <c r="Q54" s="95"/>
      <c r="R54" s="95"/>
      <c r="S54" s="95"/>
    </row>
    <row r="55" spans="6:19" s="40" customFormat="1" ht="16.5" customHeight="1" outlineLevel="1">
      <c r="F55" s="41"/>
      <c r="G55" s="6"/>
      <c r="H55" s="42"/>
      <c r="I55" s="42" t="s">
        <v>442</v>
      </c>
      <c r="J55" s="6"/>
      <c r="K55" s="43"/>
      <c r="L55" s="44"/>
      <c r="M55" s="43"/>
      <c r="N55" s="44"/>
      <c r="O55" s="45">
        <f>SUBTOTAL(9,O56:O73)</f>
        <v>0</v>
      </c>
      <c r="P55" s="46"/>
      <c r="Q55" s="47">
        <f>SUBTOTAL(9,Q56:Q73)</f>
        <v>11.441892360000001</v>
      </c>
      <c r="R55" s="44"/>
      <c r="S55" s="47">
        <f>SUBTOTAL(9,S56:S73)</f>
        <v>0</v>
      </c>
    </row>
    <row r="56" spans="6:19" s="115" customFormat="1" ht="12" outlineLevel="2" collapsed="1">
      <c r="F56" s="20">
        <v>1</v>
      </c>
      <c r="G56" s="21" t="s">
        <v>15</v>
      </c>
      <c r="H56" s="49" t="s">
        <v>2120</v>
      </c>
      <c r="I56" s="50" t="s">
        <v>2121</v>
      </c>
      <c r="J56" s="21" t="s">
        <v>19</v>
      </c>
      <c r="K56" s="51">
        <v>1.59</v>
      </c>
      <c r="L56" s="24">
        <v>0</v>
      </c>
      <c r="M56" s="51">
        <f>K56*(1+L56/100)</f>
        <v>1.59</v>
      </c>
      <c r="N56" s="24">
        <v>0</v>
      </c>
      <c r="O56" s="25">
        <f>M56*N56</f>
        <v>0</v>
      </c>
      <c r="P56" s="52">
        <v>2.45329</v>
      </c>
      <c r="Q56" s="53">
        <f>M56*P56</f>
        <v>3.9007311000000002</v>
      </c>
      <c r="R56" s="52"/>
      <c r="S56" s="53">
        <f>M56*R56</f>
        <v>0</v>
      </c>
    </row>
    <row r="57" spans="6:19" s="54" customFormat="1" ht="11.25" hidden="1" outlineLevel="3">
      <c r="F57" s="55"/>
      <c r="G57" s="56"/>
      <c r="H57" s="56"/>
      <c r="I57" s="57" t="s">
        <v>2186</v>
      </c>
      <c r="J57" s="56"/>
      <c r="K57" s="58">
        <v>0</v>
      </c>
      <c r="L57" s="59"/>
      <c r="M57" s="60"/>
      <c r="N57" s="59"/>
      <c r="O57" s="61"/>
      <c r="P57" s="62"/>
      <c r="Q57" s="59"/>
      <c r="R57" s="59"/>
      <c r="S57" s="59"/>
    </row>
    <row r="58" spans="6:19" s="54" customFormat="1" ht="11.25" hidden="1" outlineLevel="3">
      <c r="F58" s="55"/>
      <c r="G58" s="56"/>
      <c r="H58" s="56"/>
      <c r="I58" s="57" t="s">
        <v>2122</v>
      </c>
      <c r="J58" s="56"/>
      <c r="K58" s="58">
        <v>1.59</v>
      </c>
      <c r="L58" s="59"/>
      <c r="M58" s="60"/>
      <c r="N58" s="59"/>
      <c r="O58" s="61"/>
      <c r="P58" s="62"/>
      <c r="Q58" s="59"/>
      <c r="R58" s="59"/>
      <c r="S58" s="59"/>
    </row>
    <row r="59" spans="6:19" s="115" customFormat="1" ht="24" outlineLevel="2" collapsed="1">
      <c r="F59" s="20">
        <v>2</v>
      </c>
      <c r="G59" s="21" t="s">
        <v>15</v>
      </c>
      <c r="H59" s="49" t="s">
        <v>179</v>
      </c>
      <c r="I59" s="50" t="s">
        <v>647</v>
      </c>
      <c r="J59" s="21" t="s">
        <v>19</v>
      </c>
      <c r="K59" s="51">
        <v>1.59</v>
      </c>
      <c r="L59" s="24">
        <v>0</v>
      </c>
      <c r="M59" s="51">
        <f>K59*(1+L59/100)</f>
        <v>1.59</v>
      </c>
      <c r="N59" s="24">
        <v>0</v>
      </c>
      <c r="O59" s="25">
        <f>M59*N59</f>
        <v>0</v>
      </c>
      <c r="P59" s="52"/>
      <c r="Q59" s="53">
        <f>M59*P59</f>
        <v>0</v>
      </c>
      <c r="R59" s="52"/>
      <c r="S59" s="53">
        <f>M59*R59</f>
        <v>0</v>
      </c>
    </row>
    <row r="60" spans="6:19" s="54" customFormat="1" ht="11.25" hidden="1" outlineLevel="3">
      <c r="F60" s="55"/>
      <c r="G60" s="56"/>
      <c r="H60" s="56"/>
      <c r="I60" s="57" t="s">
        <v>2186</v>
      </c>
      <c r="J60" s="56"/>
      <c r="K60" s="58">
        <v>0</v>
      </c>
      <c r="L60" s="59"/>
      <c r="M60" s="60"/>
      <c r="N60" s="59"/>
      <c r="O60" s="61"/>
      <c r="P60" s="62"/>
      <c r="Q60" s="59"/>
      <c r="R60" s="59"/>
      <c r="S60" s="59"/>
    </row>
    <row r="61" spans="6:19" s="54" customFormat="1" ht="11.25" hidden="1" outlineLevel="3">
      <c r="F61" s="55"/>
      <c r="G61" s="56"/>
      <c r="H61" s="56"/>
      <c r="I61" s="57" t="s">
        <v>2122</v>
      </c>
      <c r="J61" s="56"/>
      <c r="K61" s="58">
        <v>1.59</v>
      </c>
      <c r="L61" s="59"/>
      <c r="M61" s="60"/>
      <c r="N61" s="59"/>
      <c r="O61" s="61"/>
      <c r="P61" s="62"/>
      <c r="Q61" s="59"/>
      <c r="R61" s="59"/>
      <c r="S61" s="59"/>
    </row>
    <row r="62" spans="6:19" s="115" customFormat="1" ht="12" outlineLevel="2" collapsed="1">
      <c r="F62" s="20">
        <v>3</v>
      </c>
      <c r="G62" s="21" t="s">
        <v>15</v>
      </c>
      <c r="H62" s="49" t="s">
        <v>180</v>
      </c>
      <c r="I62" s="50" t="s">
        <v>560</v>
      </c>
      <c r="J62" s="21" t="s">
        <v>9</v>
      </c>
      <c r="K62" s="51">
        <v>0.221</v>
      </c>
      <c r="L62" s="24">
        <v>0</v>
      </c>
      <c r="M62" s="51">
        <f>K62*(1+L62/100)</f>
        <v>0.221</v>
      </c>
      <c r="N62" s="24">
        <v>0</v>
      </c>
      <c r="O62" s="25">
        <f>M62*N62</f>
        <v>0</v>
      </c>
      <c r="P62" s="52">
        <v>1.0530600000000001</v>
      </c>
      <c r="Q62" s="53">
        <f>M62*P62</f>
        <v>0.23272626000000002</v>
      </c>
      <c r="R62" s="52"/>
      <c r="S62" s="53">
        <f>M62*R62</f>
        <v>0</v>
      </c>
    </row>
    <row r="63" spans="6:19" s="54" customFormat="1" ht="11.25" hidden="1" outlineLevel="3">
      <c r="F63" s="55"/>
      <c r="G63" s="56"/>
      <c r="H63" s="56"/>
      <c r="I63" s="57" t="s">
        <v>2186</v>
      </c>
      <c r="J63" s="56"/>
      <c r="K63" s="58">
        <v>0</v>
      </c>
      <c r="L63" s="59"/>
      <c r="M63" s="60"/>
      <c r="N63" s="59"/>
      <c r="O63" s="61"/>
      <c r="P63" s="62"/>
      <c r="Q63" s="59"/>
      <c r="R63" s="59"/>
      <c r="S63" s="59"/>
    </row>
    <row r="64" spans="6:19" s="54" customFormat="1" ht="11.25" hidden="1" outlineLevel="3">
      <c r="F64" s="55"/>
      <c r="G64" s="56"/>
      <c r="H64" s="56"/>
      <c r="I64" s="57" t="s">
        <v>2123</v>
      </c>
      <c r="J64" s="56"/>
      <c r="K64" s="58">
        <v>0.22061250000000002</v>
      </c>
      <c r="L64" s="59"/>
      <c r="M64" s="60"/>
      <c r="N64" s="59"/>
      <c r="O64" s="61"/>
      <c r="P64" s="62"/>
      <c r="Q64" s="59"/>
      <c r="R64" s="59"/>
      <c r="S64" s="59"/>
    </row>
    <row r="65" spans="6:19" s="115" customFormat="1" ht="12" outlineLevel="2" collapsed="1">
      <c r="F65" s="20">
        <v>4</v>
      </c>
      <c r="G65" s="21" t="s">
        <v>15</v>
      </c>
      <c r="H65" s="49" t="s">
        <v>182</v>
      </c>
      <c r="I65" s="50" t="s">
        <v>545</v>
      </c>
      <c r="J65" s="21" t="s">
        <v>18</v>
      </c>
      <c r="K65" s="51">
        <v>53</v>
      </c>
      <c r="L65" s="24">
        <v>0</v>
      </c>
      <c r="M65" s="51">
        <f>K65*(1+L65/100)</f>
        <v>53</v>
      </c>
      <c r="N65" s="24">
        <v>0</v>
      </c>
      <c r="O65" s="25">
        <f>M65*N65</f>
        <v>0</v>
      </c>
      <c r="P65" s="52">
        <v>1.2E-4</v>
      </c>
      <c r="Q65" s="53">
        <f>M65*P65</f>
        <v>6.3600000000000002E-3</v>
      </c>
      <c r="R65" s="52"/>
      <c r="S65" s="53">
        <f>M65*R65</f>
        <v>0</v>
      </c>
    </row>
    <row r="66" spans="6:19" s="54" customFormat="1" ht="11.25" hidden="1" outlineLevel="3">
      <c r="F66" s="55"/>
      <c r="G66" s="56"/>
      <c r="H66" s="56"/>
      <c r="I66" s="57" t="s">
        <v>2186</v>
      </c>
      <c r="J66" s="56"/>
      <c r="K66" s="58">
        <v>0</v>
      </c>
      <c r="L66" s="59"/>
      <c r="M66" s="60"/>
      <c r="N66" s="59"/>
      <c r="O66" s="61"/>
      <c r="P66" s="62"/>
      <c r="Q66" s="59"/>
      <c r="R66" s="59"/>
      <c r="S66" s="59"/>
    </row>
    <row r="67" spans="6:19" s="54" customFormat="1" ht="11.25" hidden="1" outlineLevel="3">
      <c r="F67" s="55"/>
      <c r="G67" s="56"/>
      <c r="H67" s="56"/>
      <c r="I67" s="57" t="s">
        <v>2124</v>
      </c>
      <c r="J67" s="56"/>
      <c r="K67" s="58">
        <v>53</v>
      </c>
      <c r="L67" s="59"/>
      <c r="M67" s="60"/>
      <c r="N67" s="59"/>
      <c r="O67" s="61"/>
      <c r="P67" s="62"/>
      <c r="Q67" s="59"/>
      <c r="R67" s="59"/>
      <c r="S67" s="59"/>
    </row>
    <row r="68" spans="6:19" s="54" customFormat="1" ht="11.25" hidden="1" outlineLevel="3">
      <c r="F68" s="55"/>
      <c r="G68" s="56"/>
      <c r="H68" s="56"/>
      <c r="I68" s="57"/>
      <c r="J68" s="56"/>
      <c r="K68" s="58">
        <v>0</v>
      </c>
      <c r="L68" s="59"/>
      <c r="M68" s="60"/>
      <c r="N68" s="59"/>
      <c r="O68" s="61"/>
      <c r="P68" s="62"/>
      <c r="Q68" s="59"/>
      <c r="R68" s="59"/>
      <c r="S68" s="59"/>
    </row>
    <row r="69" spans="6:19" s="115" customFormat="1" ht="12" outlineLevel="2" collapsed="1">
      <c r="F69" s="20">
        <v>5</v>
      </c>
      <c r="G69" s="21" t="s">
        <v>15</v>
      </c>
      <c r="H69" s="49" t="s">
        <v>2125</v>
      </c>
      <c r="I69" s="50" t="s">
        <v>2126</v>
      </c>
      <c r="J69" s="21" t="s">
        <v>19</v>
      </c>
      <c r="K69" s="51">
        <v>3.9750000000000001</v>
      </c>
      <c r="L69" s="24">
        <v>0</v>
      </c>
      <c r="M69" s="51">
        <f>K69*(1+L69/100)</f>
        <v>3.9750000000000001</v>
      </c>
      <c r="N69" s="24">
        <v>0</v>
      </c>
      <c r="O69" s="25">
        <f>M69*N69</f>
        <v>0</v>
      </c>
      <c r="P69" s="52">
        <v>1.837</v>
      </c>
      <c r="Q69" s="53">
        <f>M69*P69</f>
        <v>7.3020750000000003</v>
      </c>
      <c r="R69" s="52"/>
      <c r="S69" s="53">
        <f>M69*R69</f>
        <v>0</v>
      </c>
    </row>
    <row r="70" spans="6:19" s="54" customFormat="1" ht="11.25" hidden="1" outlineLevel="3">
      <c r="F70" s="55"/>
      <c r="G70" s="56"/>
      <c r="H70" s="56"/>
      <c r="I70" s="57" t="s">
        <v>2186</v>
      </c>
      <c r="J70" s="56"/>
      <c r="K70" s="58">
        <v>0</v>
      </c>
      <c r="L70" s="59"/>
      <c r="M70" s="60"/>
      <c r="N70" s="59"/>
      <c r="O70" s="61"/>
      <c r="P70" s="62"/>
      <c r="Q70" s="59"/>
      <c r="R70" s="59"/>
      <c r="S70" s="59"/>
    </row>
    <row r="71" spans="6:19" s="54" customFormat="1" ht="11.25" hidden="1" outlineLevel="3">
      <c r="F71" s="55"/>
      <c r="G71" s="56"/>
      <c r="H71" s="56"/>
      <c r="I71" s="57" t="s">
        <v>2108</v>
      </c>
      <c r="J71" s="56"/>
      <c r="K71" s="58">
        <v>3.9749999999999996</v>
      </c>
      <c r="L71" s="59"/>
      <c r="M71" s="60"/>
      <c r="N71" s="59"/>
      <c r="O71" s="61"/>
      <c r="P71" s="62"/>
      <c r="Q71" s="59"/>
      <c r="R71" s="59"/>
      <c r="S71" s="59"/>
    </row>
    <row r="72" spans="6:19" s="54" customFormat="1" ht="11.25" hidden="1" outlineLevel="3">
      <c r="F72" s="55"/>
      <c r="G72" s="56"/>
      <c r="H72" s="56"/>
      <c r="I72" s="57"/>
      <c r="J72" s="56"/>
      <c r="K72" s="58">
        <v>0</v>
      </c>
      <c r="L72" s="59"/>
      <c r="M72" s="60"/>
      <c r="N72" s="59"/>
      <c r="O72" s="61"/>
      <c r="P72" s="62"/>
      <c r="Q72" s="59"/>
      <c r="R72" s="59"/>
      <c r="S72" s="59"/>
    </row>
    <row r="73" spans="6:19" s="90" customFormat="1" ht="12.75" customHeight="1" outlineLevel="2" collapsed="1">
      <c r="F73" s="91"/>
      <c r="G73" s="92"/>
      <c r="H73" s="92"/>
      <c r="I73" s="93"/>
      <c r="J73" s="92"/>
      <c r="K73" s="94"/>
      <c r="L73" s="95"/>
      <c r="M73" s="94"/>
      <c r="N73" s="95"/>
      <c r="O73" s="96"/>
      <c r="P73" s="97"/>
      <c r="Q73" s="95"/>
      <c r="R73" s="95"/>
      <c r="S73" s="95"/>
    </row>
    <row r="74" spans="6:19" s="40" customFormat="1" ht="16.5" customHeight="1" outlineLevel="1">
      <c r="F74" s="41"/>
      <c r="G74" s="6"/>
      <c r="H74" s="42"/>
      <c r="I74" s="42" t="s">
        <v>517</v>
      </c>
      <c r="J74" s="6"/>
      <c r="K74" s="43"/>
      <c r="L74" s="44"/>
      <c r="M74" s="43"/>
      <c r="N74" s="44"/>
      <c r="O74" s="45">
        <f>SUBTOTAL(9,O75:O80)</f>
        <v>0</v>
      </c>
      <c r="P74" s="46"/>
      <c r="Q74" s="47">
        <f>SUBTOTAL(9,Q75:Q80)</f>
        <v>4.7699999999999999E-3</v>
      </c>
      <c r="R74" s="44"/>
      <c r="S74" s="47">
        <f>SUBTOTAL(9,S75:S80)</f>
        <v>0</v>
      </c>
    </row>
    <row r="75" spans="6:19" s="115" customFormat="1" ht="24" outlineLevel="2" collapsed="1">
      <c r="F75" s="20">
        <v>1</v>
      </c>
      <c r="G75" s="21" t="s">
        <v>15</v>
      </c>
      <c r="H75" s="49" t="s">
        <v>214</v>
      </c>
      <c r="I75" s="50" t="s">
        <v>651</v>
      </c>
      <c r="J75" s="21" t="s">
        <v>18</v>
      </c>
      <c r="K75" s="51">
        <v>26.5</v>
      </c>
      <c r="L75" s="24">
        <v>0</v>
      </c>
      <c r="M75" s="51">
        <f>K75*(1+L75/100)</f>
        <v>26.5</v>
      </c>
      <c r="N75" s="24">
        <v>0</v>
      </c>
      <c r="O75" s="25">
        <f>M75*N75</f>
        <v>0</v>
      </c>
      <c r="P75" s="52">
        <v>1.2999999999999999E-4</v>
      </c>
      <c r="Q75" s="53">
        <f>M75*P75</f>
        <v>3.4449999999999997E-3</v>
      </c>
      <c r="R75" s="52"/>
      <c r="S75" s="53">
        <f>M75*R75</f>
        <v>0</v>
      </c>
    </row>
    <row r="76" spans="6:19" s="54" customFormat="1" ht="11.25" hidden="1" outlineLevel="3">
      <c r="F76" s="55"/>
      <c r="G76" s="56"/>
      <c r="H76" s="56"/>
      <c r="I76" s="57" t="s">
        <v>38</v>
      </c>
      <c r="J76" s="56"/>
      <c r="K76" s="58">
        <v>0</v>
      </c>
      <c r="L76" s="59"/>
      <c r="M76" s="60"/>
      <c r="N76" s="59"/>
      <c r="O76" s="61"/>
      <c r="P76" s="62"/>
      <c r="Q76" s="59"/>
      <c r="R76" s="59"/>
      <c r="S76" s="59"/>
    </row>
    <row r="77" spans="6:19" s="54" customFormat="1" ht="11.25" hidden="1" outlineLevel="3">
      <c r="F77" s="55"/>
      <c r="G77" s="56"/>
      <c r="H77" s="56"/>
      <c r="I77" s="57">
        <v>26.5</v>
      </c>
      <c r="J77" s="56"/>
      <c r="K77" s="58">
        <v>26.5</v>
      </c>
      <c r="L77" s="59"/>
      <c r="M77" s="60"/>
      <c r="N77" s="59"/>
      <c r="O77" s="61"/>
      <c r="P77" s="62"/>
      <c r="Q77" s="59"/>
      <c r="R77" s="59"/>
      <c r="S77" s="59"/>
    </row>
    <row r="78" spans="6:19" s="115" customFormat="1" ht="12" outlineLevel="2" collapsed="1">
      <c r="F78" s="20">
        <v>2</v>
      </c>
      <c r="G78" s="21" t="s">
        <v>15</v>
      </c>
      <c r="H78" s="49" t="s">
        <v>216</v>
      </c>
      <c r="I78" s="50" t="s">
        <v>603</v>
      </c>
      <c r="J78" s="21" t="s">
        <v>18</v>
      </c>
      <c r="K78" s="51">
        <f>26.5*1.25</f>
        <v>33.125</v>
      </c>
      <c r="L78" s="24">
        <v>0</v>
      </c>
      <c r="M78" s="51">
        <f>K78*(1+L78/100)</f>
        <v>33.125</v>
      </c>
      <c r="N78" s="24">
        <v>0</v>
      </c>
      <c r="O78" s="25">
        <f>M78*N78</f>
        <v>0</v>
      </c>
      <c r="P78" s="52">
        <v>4.0000000000000003E-5</v>
      </c>
      <c r="Q78" s="53">
        <f>M78*P78</f>
        <v>1.325E-3</v>
      </c>
      <c r="R78" s="52"/>
      <c r="S78" s="53">
        <f>M78*R78</f>
        <v>0</v>
      </c>
    </row>
    <row r="79" spans="6:19" s="54" customFormat="1" ht="11.25" hidden="1" outlineLevel="3">
      <c r="F79" s="55"/>
      <c r="G79" s="56"/>
      <c r="H79" s="56"/>
      <c r="I79" s="57" t="s">
        <v>2192</v>
      </c>
      <c r="J79" s="56"/>
      <c r="K79" s="58">
        <v>33.125</v>
      </c>
      <c r="L79" s="59"/>
      <c r="M79" s="60"/>
      <c r="N79" s="59"/>
      <c r="O79" s="61"/>
      <c r="P79" s="62"/>
      <c r="Q79" s="59"/>
      <c r="R79" s="59"/>
      <c r="S79" s="59"/>
    </row>
    <row r="80" spans="6:19" s="90" customFormat="1" ht="12.75" customHeight="1" outlineLevel="2" collapsed="1">
      <c r="F80" s="91"/>
      <c r="G80" s="92"/>
      <c r="H80" s="92"/>
      <c r="I80" s="93"/>
      <c r="J80" s="92"/>
      <c r="K80" s="94"/>
      <c r="L80" s="95"/>
      <c r="M80" s="94"/>
      <c r="N80" s="95"/>
      <c r="O80" s="96"/>
      <c r="P80" s="97"/>
      <c r="Q80" s="95"/>
      <c r="R80" s="95"/>
      <c r="S80" s="95"/>
    </row>
    <row r="81" spans="6:19" s="40" customFormat="1" ht="16.5" customHeight="1" outlineLevel="1">
      <c r="F81" s="41"/>
      <c r="G81" s="6"/>
      <c r="H81" s="42"/>
      <c r="I81" s="42" t="s">
        <v>2127</v>
      </c>
      <c r="J81" s="6"/>
      <c r="K81" s="43"/>
      <c r="L81" s="44"/>
      <c r="M81" s="43"/>
      <c r="N81" s="44"/>
      <c r="O81" s="45">
        <f>SUBTOTAL(9,O82:O92)</f>
        <v>0</v>
      </c>
      <c r="P81" s="46"/>
      <c r="Q81" s="47">
        <f>SUBTOTAL(9,Q82:Q92)</f>
        <v>0</v>
      </c>
      <c r="R81" s="44"/>
      <c r="S81" s="47">
        <f>SUBTOTAL(9,S82:S92)</f>
        <v>0.13</v>
      </c>
    </row>
    <row r="82" spans="6:19" s="115" customFormat="1" ht="24" outlineLevel="2">
      <c r="F82" s="20">
        <v>1</v>
      </c>
      <c r="G82" s="21" t="s">
        <v>15</v>
      </c>
      <c r="H82" s="49" t="s">
        <v>233</v>
      </c>
      <c r="I82" s="50" t="s">
        <v>557</v>
      </c>
      <c r="J82" s="21" t="s">
        <v>35</v>
      </c>
      <c r="K82" s="51">
        <v>3</v>
      </c>
      <c r="L82" s="24">
        <v>0</v>
      </c>
      <c r="M82" s="51">
        <f>K82*(1+L82/100)</f>
        <v>3</v>
      </c>
      <c r="N82" s="24">
        <v>0</v>
      </c>
      <c r="O82" s="25">
        <f>M82*N82</f>
        <v>0</v>
      </c>
      <c r="P82" s="52"/>
      <c r="Q82" s="53">
        <f>M82*P82</f>
        <v>0</v>
      </c>
      <c r="R82" s="52">
        <v>3.1E-2</v>
      </c>
      <c r="S82" s="53">
        <f>M82*R82</f>
        <v>9.2999999999999999E-2</v>
      </c>
    </row>
    <row r="83" spans="6:19" s="54" customFormat="1" ht="11.25" hidden="1" outlineLevel="3">
      <c r="F83" s="55"/>
      <c r="G83" s="56"/>
      <c r="H83" s="56"/>
      <c r="I83" s="57" t="s">
        <v>2117</v>
      </c>
      <c r="J83" s="56"/>
      <c r="K83" s="58">
        <v>0</v>
      </c>
      <c r="L83" s="59"/>
      <c r="M83" s="60"/>
      <c r="N83" s="59"/>
      <c r="O83" s="61"/>
      <c r="P83" s="62"/>
      <c r="Q83" s="59"/>
      <c r="R83" s="59"/>
      <c r="S83" s="59"/>
    </row>
    <row r="84" spans="6:19" s="54" customFormat="1" ht="11.25" hidden="1" outlineLevel="3">
      <c r="F84" s="55"/>
      <c r="G84" s="56"/>
      <c r="H84" s="56"/>
      <c r="I84" s="57" t="s">
        <v>2128</v>
      </c>
      <c r="J84" s="56"/>
      <c r="K84" s="58">
        <v>3</v>
      </c>
      <c r="L84" s="59"/>
      <c r="M84" s="60"/>
      <c r="N84" s="59"/>
      <c r="O84" s="61"/>
      <c r="P84" s="62"/>
      <c r="Q84" s="59"/>
      <c r="R84" s="59"/>
      <c r="S84" s="59"/>
    </row>
    <row r="85" spans="6:19" s="115" customFormat="1" ht="12" outlineLevel="2" collapsed="1">
      <c r="F85" s="20">
        <v>2</v>
      </c>
      <c r="G85" s="21" t="s">
        <v>15</v>
      </c>
      <c r="H85" s="49" t="s">
        <v>2129</v>
      </c>
      <c r="I85" s="50" t="s">
        <v>2130</v>
      </c>
      <c r="J85" s="21" t="s">
        <v>35</v>
      </c>
      <c r="K85" s="51">
        <v>1</v>
      </c>
      <c r="L85" s="24">
        <v>0</v>
      </c>
      <c r="M85" s="51">
        <f>K85*(1+L85/100)</f>
        <v>1</v>
      </c>
      <c r="N85" s="24">
        <v>0</v>
      </c>
      <c r="O85" s="25">
        <f>M85*N85</f>
        <v>0</v>
      </c>
      <c r="P85" s="52"/>
      <c r="Q85" s="53">
        <f>M85*P85</f>
        <v>0</v>
      </c>
      <c r="R85" s="52">
        <v>3.6999999999999998E-2</v>
      </c>
      <c r="S85" s="53">
        <f>M85*R85</f>
        <v>3.6999999999999998E-2</v>
      </c>
    </row>
    <row r="86" spans="6:19" s="54" customFormat="1" ht="11.25" hidden="1" outlineLevel="3">
      <c r="F86" s="55"/>
      <c r="G86" s="56"/>
      <c r="H86" s="56"/>
      <c r="I86" s="57" t="s">
        <v>38</v>
      </c>
      <c r="J86" s="56"/>
      <c r="K86" s="58">
        <v>0</v>
      </c>
      <c r="L86" s="59"/>
      <c r="M86" s="60"/>
      <c r="N86" s="59"/>
      <c r="O86" s="61"/>
      <c r="P86" s="62"/>
      <c r="Q86" s="59"/>
      <c r="R86" s="59"/>
      <c r="S86" s="59"/>
    </row>
    <row r="87" spans="6:19" s="54" customFormat="1" ht="11.25" hidden="1" outlineLevel="3">
      <c r="F87" s="55"/>
      <c r="G87" s="56"/>
      <c r="H87" s="56"/>
      <c r="I87" s="57" t="s">
        <v>1</v>
      </c>
      <c r="J87" s="56"/>
      <c r="K87" s="58">
        <v>1</v>
      </c>
      <c r="L87" s="59"/>
      <c r="M87" s="60"/>
      <c r="N87" s="59"/>
      <c r="O87" s="61"/>
      <c r="P87" s="62"/>
      <c r="Q87" s="59"/>
      <c r="R87" s="59"/>
      <c r="S87" s="59"/>
    </row>
    <row r="88" spans="6:19" s="115" customFormat="1" ht="24" outlineLevel="2" collapsed="1">
      <c r="F88" s="20">
        <v>3</v>
      </c>
      <c r="G88" s="21" t="s">
        <v>15</v>
      </c>
      <c r="H88" s="49" t="s">
        <v>2131</v>
      </c>
      <c r="I88" s="50" t="s">
        <v>2132</v>
      </c>
      <c r="J88" s="21" t="s">
        <v>9</v>
      </c>
      <c r="K88" s="51">
        <v>0.1</v>
      </c>
      <c r="L88" s="24">
        <v>0</v>
      </c>
      <c r="M88" s="51">
        <f t="shared" ref="M88:M91" si="0">K88*(1+L88/100)</f>
        <v>0.1</v>
      </c>
      <c r="N88" s="24">
        <v>0</v>
      </c>
      <c r="O88" s="25">
        <f t="shared" ref="O88:O91" si="1">M88*N88</f>
        <v>0</v>
      </c>
      <c r="P88" s="52"/>
      <c r="Q88" s="53">
        <f t="shared" ref="Q88:Q91" si="2">M88*P88</f>
        <v>0</v>
      </c>
      <c r="R88" s="52"/>
      <c r="S88" s="53">
        <f t="shared" ref="S88:S91" si="3">M88*R88</f>
        <v>0</v>
      </c>
    </row>
    <row r="89" spans="6:19" s="115" customFormat="1" ht="24" outlineLevel="2">
      <c r="F89" s="20">
        <v>4</v>
      </c>
      <c r="G89" s="21" t="s">
        <v>15</v>
      </c>
      <c r="H89" s="49" t="s">
        <v>2133</v>
      </c>
      <c r="I89" s="50" t="s">
        <v>2134</v>
      </c>
      <c r="J89" s="21" t="s">
        <v>9</v>
      </c>
      <c r="K89" s="51">
        <v>0.1</v>
      </c>
      <c r="L89" s="24">
        <v>0</v>
      </c>
      <c r="M89" s="51">
        <f t="shared" si="0"/>
        <v>0.1</v>
      </c>
      <c r="N89" s="24">
        <v>0</v>
      </c>
      <c r="O89" s="25">
        <f t="shared" si="1"/>
        <v>0</v>
      </c>
      <c r="P89" s="52"/>
      <c r="Q89" s="53">
        <f t="shared" si="2"/>
        <v>0</v>
      </c>
      <c r="R89" s="52"/>
      <c r="S89" s="53">
        <f t="shared" si="3"/>
        <v>0</v>
      </c>
    </row>
    <row r="90" spans="6:19" s="115" customFormat="1" ht="24" outlineLevel="2">
      <c r="F90" s="20">
        <v>5</v>
      </c>
      <c r="G90" s="21" t="s">
        <v>15</v>
      </c>
      <c r="H90" s="49" t="s">
        <v>2135</v>
      </c>
      <c r="I90" s="50" t="s">
        <v>2136</v>
      </c>
      <c r="J90" s="21" t="s">
        <v>9</v>
      </c>
      <c r="K90" s="400">
        <f>0.1*14</f>
        <v>1.4000000000000001</v>
      </c>
      <c r="L90" s="24">
        <v>0</v>
      </c>
      <c r="M90" s="51">
        <f t="shared" si="0"/>
        <v>1.4000000000000001</v>
      </c>
      <c r="N90" s="24">
        <v>0</v>
      </c>
      <c r="O90" s="25">
        <f t="shared" si="1"/>
        <v>0</v>
      </c>
      <c r="P90" s="52"/>
      <c r="Q90" s="53">
        <f t="shared" si="2"/>
        <v>0</v>
      </c>
      <c r="R90" s="52"/>
      <c r="S90" s="53">
        <f t="shared" si="3"/>
        <v>0</v>
      </c>
    </row>
    <row r="91" spans="6:19" s="115" customFormat="1" ht="24" outlineLevel="2">
      <c r="F91" s="20">
        <v>6</v>
      </c>
      <c r="G91" s="21" t="s">
        <v>15</v>
      </c>
      <c r="H91" s="49" t="s">
        <v>243</v>
      </c>
      <c r="I91" s="50" t="s">
        <v>611</v>
      </c>
      <c r="J91" s="21" t="s">
        <v>9</v>
      </c>
      <c r="K91" s="51">
        <v>0.1</v>
      </c>
      <c r="L91" s="24">
        <v>0</v>
      </c>
      <c r="M91" s="51">
        <f t="shared" si="0"/>
        <v>0.1</v>
      </c>
      <c r="N91" s="24">
        <v>0</v>
      </c>
      <c r="O91" s="25">
        <f t="shared" si="1"/>
        <v>0</v>
      </c>
      <c r="P91" s="52"/>
      <c r="Q91" s="53">
        <f t="shared" si="2"/>
        <v>0</v>
      </c>
      <c r="R91" s="52"/>
      <c r="S91" s="53">
        <f t="shared" si="3"/>
        <v>0</v>
      </c>
    </row>
    <row r="92" spans="6:19" s="90" customFormat="1" ht="12.75" customHeight="1" outlineLevel="2">
      <c r="F92" s="91"/>
      <c r="G92" s="92"/>
      <c r="H92" s="92"/>
      <c r="I92" s="93"/>
      <c r="J92" s="92"/>
      <c r="K92" s="94"/>
      <c r="L92" s="95"/>
      <c r="M92" s="94"/>
      <c r="N92" s="95"/>
      <c r="O92" s="96"/>
      <c r="P92" s="97"/>
      <c r="Q92" s="95"/>
      <c r="R92" s="95"/>
      <c r="S92" s="95"/>
    </row>
    <row r="93" spans="6:19" s="40" customFormat="1" ht="16.5" customHeight="1" outlineLevel="1">
      <c r="F93" s="41"/>
      <c r="G93" s="6"/>
      <c r="H93" s="42"/>
      <c r="I93" s="42" t="s">
        <v>528</v>
      </c>
      <c r="J93" s="6"/>
      <c r="K93" s="43"/>
      <c r="L93" s="44"/>
      <c r="M93" s="43"/>
      <c r="N93" s="44"/>
      <c r="O93" s="45">
        <f>SUBTOTAL(9,O94:O95)</f>
        <v>0</v>
      </c>
      <c r="P93" s="46"/>
      <c r="Q93" s="47">
        <f>SUBTOTAL(9,Q94:Q111)</f>
        <v>0</v>
      </c>
      <c r="R93" s="44"/>
      <c r="S93" s="47">
        <f>SUBTOTAL(9,S94:S111)</f>
        <v>0</v>
      </c>
    </row>
    <row r="94" spans="6:19" s="115" customFormat="1" ht="12" outlineLevel="2" collapsed="1">
      <c r="F94" s="20">
        <v>1</v>
      </c>
      <c r="G94" s="21" t="s">
        <v>6</v>
      </c>
      <c r="H94" s="49" t="s">
        <v>244</v>
      </c>
      <c r="I94" s="50" t="s">
        <v>2137</v>
      </c>
      <c r="J94" s="21" t="s">
        <v>9</v>
      </c>
      <c r="K94" s="51">
        <f>Q22+Q27+Q35+Q55+Q74</f>
        <v>28.251001048999999</v>
      </c>
      <c r="L94" s="24">
        <v>0</v>
      </c>
      <c r="M94" s="51">
        <f>K94*(1+L94/100)</f>
        <v>28.251001048999999</v>
      </c>
      <c r="N94" s="24">
        <v>0</v>
      </c>
      <c r="O94" s="25">
        <f>M94*N94</f>
        <v>0</v>
      </c>
      <c r="P94" s="52"/>
      <c r="Q94" s="53">
        <f>M94*P94</f>
        <v>0</v>
      </c>
      <c r="R94" s="52"/>
      <c r="S94" s="53">
        <f>M94*R94</f>
        <v>0</v>
      </c>
    </row>
    <row r="95" spans="6:19" s="90" customFormat="1" ht="12.75" customHeight="1" outlineLevel="2">
      <c r="F95" s="91"/>
      <c r="G95" s="92"/>
      <c r="H95" s="92"/>
      <c r="I95" s="93"/>
      <c r="J95" s="92"/>
      <c r="K95" s="94"/>
      <c r="L95" s="95"/>
      <c r="M95" s="94"/>
      <c r="N95" s="95"/>
      <c r="O95" s="96"/>
      <c r="P95" s="97"/>
      <c r="Q95" s="95"/>
      <c r="R95" s="95"/>
      <c r="S95" s="95"/>
    </row>
    <row r="96" spans="6:19" s="40" customFormat="1" ht="16.5" customHeight="1" outlineLevel="1">
      <c r="F96" s="41"/>
      <c r="G96" s="6"/>
      <c r="H96" s="42"/>
      <c r="I96" s="42" t="s">
        <v>2138</v>
      </c>
      <c r="J96" s="6"/>
      <c r="K96" s="43"/>
      <c r="L96" s="44"/>
      <c r="M96" s="43"/>
      <c r="N96" s="44"/>
      <c r="O96" s="45">
        <f>SUBTOTAL(9,O97:O114)</f>
        <v>0</v>
      </c>
      <c r="P96" s="46"/>
      <c r="Q96" s="47">
        <f>SUBTOTAL(9,Q97:Q114)</f>
        <v>0</v>
      </c>
      <c r="R96" s="44"/>
      <c r="S96" s="47">
        <f>SUBTOTAL(9,S97:S114)</f>
        <v>0</v>
      </c>
    </row>
    <row r="97" spans="6:19" s="115" customFormat="1" ht="24" outlineLevel="2" collapsed="1">
      <c r="F97" s="20">
        <v>1</v>
      </c>
      <c r="G97" s="21" t="s">
        <v>6</v>
      </c>
      <c r="H97" s="49" t="s">
        <v>2139</v>
      </c>
      <c r="I97" s="50" t="s">
        <v>2203</v>
      </c>
      <c r="J97" s="21" t="s">
        <v>17</v>
      </c>
      <c r="K97" s="51">
        <f>379.082*1.05</f>
        <v>398.03610000000003</v>
      </c>
      <c r="L97" s="24">
        <v>0</v>
      </c>
      <c r="M97" s="51">
        <f>K97*(1+L97/100)</f>
        <v>398.03610000000003</v>
      </c>
      <c r="N97" s="24">
        <v>0</v>
      </c>
      <c r="O97" s="25">
        <f>M97*N97</f>
        <v>0</v>
      </c>
      <c r="P97" s="52"/>
      <c r="Q97" s="53">
        <f>M97*P97</f>
        <v>0</v>
      </c>
      <c r="R97" s="52"/>
      <c r="S97" s="53">
        <f>M97*R97</f>
        <v>0</v>
      </c>
    </row>
    <row r="98" spans="6:19" s="54" customFormat="1" ht="11.25" hidden="1" outlineLevel="3">
      <c r="F98" s="55"/>
      <c r="G98" s="56"/>
      <c r="H98" s="56"/>
      <c r="I98" s="57" t="s">
        <v>2140</v>
      </c>
      <c r="J98" s="56"/>
      <c r="K98" s="58">
        <v>0</v>
      </c>
      <c r="L98" s="59"/>
      <c r="M98" s="60"/>
      <c r="N98" s="59"/>
      <c r="O98" s="61"/>
      <c r="P98" s="62"/>
      <c r="Q98" s="59"/>
      <c r="R98" s="59"/>
      <c r="S98" s="59"/>
    </row>
    <row r="99" spans="6:19" s="54" customFormat="1" ht="11.25" hidden="1" outlineLevel="3">
      <c r="F99" s="55"/>
      <c r="G99" s="56"/>
      <c r="H99" s="56"/>
      <c r="I99" s="57" t="s">
        <v>2141</v>
      </c>
      <c r="J99" s="56"/>
      <c r="K99" s="58">
        <v>0</v>
      </c>
      <c r="L99" s="59"/>
      <c r="M99" s="60"/>
      <c r="N99" s="59"/>
      <c r="O99" s="61"/>
      <c r="P99" s="62"/>
      <c r="Q99" s="59"/>
      <c r="R99" s="59"/>
      <c r="S99" s="59"/>
    </row>
    <row r="100" spans="6:19" s="54" customFormat="1" ht="11.25" hidden="1" outlineLevel="3">
      <c r="F100" s="55"/>
      <c r="G100" s="56"/>
      <c r="H100" s="56"/>
      <c r="I100" s="57" t="s">
        <v>2142</v>
      </c>
      <c r="J100" s="56"/>
      <c r="K100" s="58">
        <v>134.09</v>
      </c>
      <c r="L100" s="59"/>
      <c r="M100" s="60"/>
      <c r="N100" s="59"/>
      <c r="O100" s="61"/>
      <c r="P100" s="62"/>
      <c r="Q100" s="59"/>
      <c r="R100" s="59"/>
      <c r="S100" s="59"/>
    </row>
    <row r="101" spans="6:19" s="54" customFormat="1" ht="11.25" hidden="1" outlineLevel="3">
      <c r="F101" s="55"/>
      <c r="G101" s="56"/>
      <c r="H101" s="56"/>
      <c r="I101" s="57" t="s">
        <v>2143</v>
      </c>
      <c r="J101" s="56"/>
      <c r="K101" s="58">
        <v>0</v>
      </c>
      <c r="L101" s="59"/>
      <c r="M101" s="60"/>
      <c r="N101" s="59"/>
      <c r="O101" s="61"/>
      <c r="P101" s="62"/>
      <c r="Q101" s="59"/>
      <c r="R101" s="59"/>
      <c r="S101" s="59"/>
    </row>
    <row r="102" spans="6:19" s="54" customFormat="1" ht="11.25" hidden="1" outlineLevel="3">
      <c r="F102" s="55"/>
      <c r="G102" s="56"/>
      <c r="H102" s="56"/>
      <c r="I102" s="57" t="s">
        <v>2144</v>
      </c>
      <c r="J102" s="56"/>
      <c r="K102" s="58">
        <v>154.44</v>
      </c>
      <c r="L102" s="59"/>
      <c r="M102" s="60"/>
      <c r="N102" s="59"/>
      <c r="O102" s="61"/>
      <c r="P102" s="62"/>
      <c r="Q102" s="59"/>
      <c r="R102" s="59"/>
      <c r="S102" s="59"/>
    </row>
    <row r="103" spans="6:19" s="54" customFormat="1" ht="11.25" hidden="1" outlineLevel="3">
      <c r="F103" s="55"/>
      <c r="G103" s="56"/>
      <c r="H103" s="56"/>
      <c r="I103" s="57" t="s">
        <v>2145</v>
      </c>
      <c r="J103" s="56"/>
      <c r="K103" s="58">
        <v>0</v>
      </c>
      <c r="L103" s="59"/>
      <c r="M103" s="60"/>
      <c r="N103" s="59"/>
      <c r="O103" s="61"/>
      <c r="P103" s="62"/>
      <c r="Q103" s="59"/>
      <c r="R103" s="59"/>
      <c r="S103" s="59"/>
    </row>
    <row r="104" spans="6:19" s="54" customFormat="1" ht="11.25" hidden="1" outlineLevel="3">
      <c r="F104" s="55"/>
      <c r="G104" s="56"/>
      <c r="H104" s="56"/>
      <c r="I104" s="57" t="s">
        <v>2146</v>
      </c>
      <c r="J104" s="56"/>
      <c r="K104" s="58">
        <v>17.16</v>
      </c>
      <c r="L104" s="59"/>
      <c r="M104" s="60"/>
      <c r="N104" s="59"/>
      <c r="O104" s="61"/>
      <c r="P104" s="62"/>
      <c r="Q104" s="59"/>
      <c r="R104" s="59"/>
      <c r="S104" s="59"/>
    </row>
    <row r="105" spans="6:19" s="54" customFormat="1" ht="11.25" hidden="1" outlineLevel="3">
      <c r="F105" s="55"/>
      <c r="G105" s="56"/>
      <c r="H105" s="56"/>
      <c r="I105" s="57" t="s">
        <v>2147</v>
      </c>
      <c r="J105" s="56"/>
      <c r="K105" s="58">
        <v>0</v>
      </c>
      <c r="L105" s="59"/>
      <c r="M105" s="60"/>
      <c r="N105" s="59"/>
      <c r="O105" s="61"/>
      <c r="P105" s="62"/>
      <c r="Q105" s="59"/>
      <c r="R105" s="59"/>
      <c r="S105" s="59"/>
    </row>
    <row r="106" spans="6:19" s="54" customFormat="1" ht="11.25" hidden="1" outlineLevel="3">
      <c r="F106" s="55"/>
      <c r="G106" s="56"/>
      <c r="H106" s="56"/>
      <c r="I106" s="57" t="s">
        <v>2148</v>
      </c>
      <c r="J106" s="56"/>
      <c r="K106" s="58">
        <v>53.760000000000005</v>
      </c>
      <c r="L106" s="59"/>
      <c r="M106" s="60"/>
      <c r="N106" s="59"/>
      <c r="O106" s="61"/>
      <c r="P106" s="62"/>
      <c r="Q106" s="59"/>
      <c r="R106" s="59"/>
      <c r="S106" s="59"/>
    </row>
    <row r="107" spans="6:19" s="54" customFormat="1" ht="11.25" hidden="1" outlineLevel="3">
      <c r="F107" s="55"/>
      <c r="G107" s="56"/>
      <c r="H107" s="56"/>
      <c r="I107" s="57" t="s">
        <v>2149</v>
      </c>
      <c r="J107" s="56"/>
      <c r="K107" s="58">
        <v>0</v>
      </c>
      <c r="L107" s="59"/>
      <c r="M107" s="60"/>
      <c r="N107" s="59"/>
      <c r="O107" s="61"/>
      <c r="P107" s="62"/>
      <c r="Q107" s="59"/>
      <c r="R107" s="59"/>
      <c r="S107" s="59"/>
    </row>
    <row r="108" spans="6:19" s="54" customFormat="1" ht="11.25" hidden="1" outlineLevel="3">
      <c r="F108" s="55"/>
      <c r="G108" s="56"/>
      <c r="H108" s="56"/>
      <c r="I108" s="57" t="s">
        <v>2150</v>
      </c>
      <c r="J108" s="56"/>
      <c r="K108" s="58">
        <v>7.1999999999999993</v>
      </c>
      <c r="L108" s="59"/>
      <c r="M108" s="60"/>
      <c r="N108" s="59"/>
      <c r="O108" s="61"/>
      <c r="P108" s="62"/>
      <c r="Q108" s="59"/>
      <c r="R108" s="59"/>
      <c r="S108" s="59"/>
    </row>
    <row r="109" spans="6:19" s="54" customFormat="1" ht="11.25" hidden="1" outlineLevel="3">
      <c r="F109" s="55"/>
      <c r="G109" s="56"/>
      <c r="H109" s="56"/>
      <c r="I109" s="57" t="s">
        <v>2151</v>
      </c>
      <c r="J109" s="56"/>
      <c r="K109" s="58">
        <v>0</v>
      </c>
      <c r="L109" s="59"/>
      <c r="M109" s="60"/>
      <c r="N109" s="59"/>
      <c r="O109" s="61"/>
      <c r="P109" s="62"/>
      <c r="Q109" s="59"/>
      <c r="R109" s="59"/>
      <c r="S109" s="59"/>
    </row>
    <row r="110" spans="6:19" s="54" customFormat="1" ht="11.25" hidden="1" outlineLevel="3">
      <c r="F110" s="55"/>
      <c r="G110" s="56"/>
      <c r="H110" s="56"/>
      <c r="I110" s="57" t="s">
        <v>2152</v>
      </c>
      <c r="J110" s="56"/>
      <c r="K110" s="58">
        <v>12.432</v>
      </c>
      <c r="L110" s="59"/>
      <c r="M110" s="60"/>
      <c r="N110" s="59"/>
      <c r="O110" s="61"/>
      <c r="P110" s="62"/>
      <c r="Q110" s="59"/>
      <c r="R110" s="59"/>
      <c r="S110" s="59"/>
    </row>
    <row r="111" spans="6:19" s="54" customFormat="1" ht="11.25" hidden="1" outlineLevel="3">
      <c r="F111" s="55"/>
      <c r="G111" s="56"/>
      <c r="H111" s="56"/>
      <c r="I111" s="57" t="s">
        <v>5</v>
      </c>
      <c r="J111" s="56"/>
      <c r="K111" s="58">
        <v>379.08199999999999</v>
      </c>
      <c r="L111" s="59"/>
      <c r="M111" s="60"/>
      <c r="N111" s="59"/>
      <c r="O111" s="61"/>
      <c r="P111" s="62"/>
      <c r="Q111" s="59"/>
      <c r="R111" s="59"/>
      <c r="S111" s="59"/>
    </row>
    <row r="112" spans="6:19" s="54" customFormat="1" ht="11.25" hidden="1" outlineLevel="3">
      <c r="F112" s="55"/>
      <c r="G112" s="56"/>
      <c r="H112" s="56"/>
      <c r="I112" s="57" t="s">
        <v>2193</v>
      </c>
      <c r="J112" s="56"/>
      <c r="K112" s="58">
        <f>379.082*0.05</f>
        <v>18.9541</v>
      </c>
      <c r="L112" s="59"/>
      <c r="M112" s="60"/>
      <c r="N112" s="59"/>
      <c r="O112" s="61"/>
      <c r="P112" s="62"/>
      <c r="Q112" s="59"/>
      <c r="R112" s="59"/>
      <c r="S112" s="59"/>
    </row>
    <row r="113" spans="6:19" s="54" customFormat="1" ht="11.25" hidden="1" outlineLevel="3">
      <c r="F113" s="55"/>
      <c r="G113" s="56"/>
      <c r="H113" s="56"/>
      <c r="I113" s="57"/>
      <c r="J113" s="56"/>
      <c r="K113" s="58">
        <v>0</v>
      </c>
      <c r="L113" s="59"/>
      <c r="M113" s="60"/>
      <c r="N113" s="59"/>
      <c r="O113" s="61"/>
      <c r="P113" s="62"/>
      <c r="Q113" s="59"/>
      <c r="R113" s="59"/>
      <c r="S113" s="59"/>
    </row>
    <row r="114" spans="6:19" s="90" customFormat="1" ht="12.75" customHeight="1" outlineLevel="2" collapsed="1">
      <c r="F114" s="91"/>
      <c r="G114" s="92"/>
      <c r="H114" s="92"/>
      <c r="I114" s="93"/>
      <c r="J114" s="92"/>
      <c r="K114" s="94"/>
      <c r="L114" s="95"/>
      <c r="M114" s="94"/>
      <c r="N114" s="95"/>
      <c r="O114" s="96"/>
      <c r="P114" s="97"/>
      <c r="Q114" s="95"/>
      <c r="R114" s="95"/>
      <c r="S114" s="95"/>
    </row>
    <row r="115" spans="6:19" s="40" customFormat="1" ht="16.5" customHeight="1" outlineLevel="1">
      <c r="F115" s="41"/>
      <c r="G115" s="6"/>
      <c r="H115" s="42"/>
      <c r="I115" s="42" t="s">
        <v>553</v>
      </c>
      <c r="J115" s="6"/>
      <c r="K115" s="43"/>
      <c r="L115" s="44"/>
      <c r="M115" s="43"/>
      <c r="N115" s="44"/>
      <c r="O115" s="45">
        <f>SUBTOTAL(9,O116:O133)</f>
        <v>0</v>
      </c>
      <c r="P115" s="46"/>
      <c r="Q115" s="47">
        <f>SUBTOTAL(9,Q116:Q133)</f>
        <v>0.16473750000000001</v>
      </c>
      <c r="R115" s="44"/>
      <c r="S115" s="47">
        <f>SUBTOTAL(9,S116:S133)</f>
        <v>0</v>
      </c>
    </row>
    <row r="116" spans="6:19" s="115" customFormat="1" ht="24" outlineLevel="2" collapsed="1">
      <c r="F116" s="20">
        <v>1</v>
      </c>
      <c r="G116" s="21" t="s">
        <v>15</v>
      </c>
      <c r="H116" s="49" t="s">
        <v>184</v>
      </c>
      <c r="I116" s="50" t="s">
        <v>562</v>
      </c>
      <c r="J116" s="21" t="s">
        <v>18</v>
      </c>
      <c r="K116" s="51">
        <v>34.5</v>
      </c>
      <c r="L116" s="24">
        <v>0</v>
      </c>
      <c r="M116" s="51">
        <f>K116*(1+L116/100)</f>
        <v>34.5</v>
      </c>
      <c r="N116" s="24">
        <v>0</v>
      </c>
      <c r="O116" s="25">
        <f>M116*N116</f>
        <v>0</v>
      </c>
      <c r="P116" s="52"/>
      <c r="Q116" s="53">
        <f>M116*P116</f>
        <v>0</v>
      </c>
      <c r="R116" s="52"/>
      <c r="S116" s="53">
        <f>M116*R116</f>
        <v>0</v>
      </c>
    </row>
    <row r="117" spans="6:19" s="54" customFormat="1" ht="11.25" hidden="1" outlineLevel="3">
      <c r="F117" s="55"/>
      <c r="G117" s="56"/>
      <c r="H117" s="56"/>
      <c r="I117" s="57" t="s">
        <v>2186</v>
      </c>
      <c r="J117" s="56"/>
      <c r="K117" s="58">
        <v>0</v>
      </c>
      <c r="L117" s="59"/>
      <c r="M117" s="60"/>
      <c r="N117" s="59"/>
      <c r="O117" s="61"/>
      <c r="P117" s="62"/>
      <c r="Q117" s="59"/>
      <c r="R117" s="59"/>
      <c r="S117" s="59"/>
    </row>
    <row r="118" spans="6:19" s="54" customFormat="1" ht="11.25" hidden="1" outlineLevel="3">
      <c r="F118" s="55"/>
      <c r="G118" s="56"/>
      <c r="H118" s="56"/>
      <c r="I118" s="57" t="s">
        <v>2153</v>
      </c>
      <c r="J118" s="56"/>
      <c r="K118" s="58">
        <v>34.5</v>
      </c>
      <c r="L118" s="59"/>
      <c r="M118" s="60"/>
      <c r="N118" s="59"/>
      <c r="O118" s="61"/>
      <c r="P118" s="62"/>
      <c r="Q118" s="59"/>
      <c r="R118" s="59"/>
      <c r="S118" s="59"/>
    </row>
    <row r="119" spans="6:19" s="54" customFormat="1" ht="11.25" hidden="1" outlineLevel="3">
      <c r="F119" s="55"/>
      <c r="G119" s="56"/>
      <c r="H119" s="56"/>
      <c r="I119" s="57"/>
      <c r="J119" s="56"/>
      <c r="K119" s="58">
        <v>0</v>
      </c>
      <c r="L119" s="59"/>
      <c r="M119" s="60"/>
      <c r="N119" s="59"/>
      <c r="O119" s="61"/>
      <c r="P119" s="62"/>
      <c r="Q119" s="59"/>
      <c r="R119" s="59"/>
      <c r="S119" s="59"/>
    </row>
    <row r="120" spans="6:19" s="115" customFormat="1" ht="12" outlineLevel="2" collapsed="1">
      <c r="F120" s="20">
        <v>2</v>
      </c>
      <c r="G120" s="21" t="s">
        <v>7</v>
      </c>
      <c r="H120" s="49" t="s">
        <v>107</v>
      </c>
      <c r="I120" s="50" t="s">
        <v>671</v>
      </c>
      <c r="J120" s="21" t="s">
        <v>9</v>
      </c>
      <c r="K120" s="51">
        <v>1.2075000000000001E-2</v>
      </c>
      <c r="L120" s="24">
        <v>0</v>
      </c>
      <c r="M120" s="51">
        <f>K120*(1+L120/100)</f>
        <v>1.2075000000000001E-2</v>
      </c>
      <c r="N120" s="24">
        <v>0</v>
      </c>
      <c r="O120" s="25">
        <f>M120*N120</f>
        <v>0</v>
      </c>
      <c r="P120" s="52">
        <v>1</v>
      </c>
      <c r="Q120" s="53">
        <f>M120*P120</f>
        <v>1.2075000000000001E-2</v>
      </c>
      <c r="R120" s="52"/>
      <c r="S120" s="53">
        <f>M120*R120</f>
        <v>0</v>
      </c>
    </row>
    <row r="121" spans="6:19" s="54" customFormat="1" ht="11.25" hidden="1" outlineLevel="3">
      <c r="F121" s="55"/>
      <c r="G121" s="56"/>
      <c r="H121" s="56"/>
      <c r="I121" s="57" t="s">
        <v>2186</v>
      </c>
      <c r="J121" s="56"/>
      <c r="K121" s="58">
        <v>0</v>
      </c>
      <c r="L121" s="59"/>
      <c r="M121" s="60"/>
      <c r="N121" s="59"/>
      <c r="O121" s="61"/>
      <c r="P121" s="62"/>
      <c r="Q121" s="59"/>
      <c r="R121" s="59"/>
      <c r="S121" s="59"/>
    </row>
    <row r="122" spans="6:19" s="54" customFormat="1" ht="11.25" hidden="1" outlineLevel="3">
      <c r="F122" s="55"/>
      <c r="G122" s="56"/>
      <c r="H122" s="56"/>
      <c r="I122" s="57" t="s">
        <v>2154</v>
      </c>
      <c r="J122" s="56"/>
      <c r="K122" s="58">
        <v>1.2075000000000001E-2</v>
      </c>
      <c r="L122" s="59"/>
      <c r="M122" s="60"/>
      <c r="N122" s="59"/>
      <c r="O122" s="61"/>
      <c r="P122" s="62"/>
      <c r="Q122" s="59"/>
      <c r="R122" s="59"/>
      <c r="S122" s="59"/>
    </row>
    <row r="123" spans="6:19" s="54" customFormat="1" ht="11.25" hidden="1" outlineLevel="3">
      <c r="F123" s="55"/>
      <c r="G123" s="56"/>
      <c r="H123" s="56"/>
      <c r="I123" s="57"/>
      <c r="J123" s="56"/>
      <c r="K123" s="58">
        <v>0</v>
      </c>
      <c r="L123" s="59"/>
      <c r="M123" s="60"/>
      <c r="N123" s="59"/>
      <c r="O123" s="61"/>
      <c r="P123" s="62"/>
      <c r="Q123" s="59"/>
      <c r="R123" s="59"/>
      <c r="S123" s="59"/>
    </row>
    <row r="124" spans="6:19" s="115" customFormat="1" ht="12" outlineLevel="2" collapsed="1">
      <c r="F124" s="20">
        <v>3</v>
      </c>
      <c r="G124" s="21" t="s">
        <v>15</v>
      </c>
      <c r="H124" s="49" t="s">
        <v>185</v>
      </c>
      <c r="I124" s="50" t="s">
        <v>609</v>
      </c>
      <c r="J124" s="21" t="s">
        <v>18</v>
      </c>
      <c r="K124" s="51">
        <v>34.5</v>
      </c>
      <c r="L124" s="24">
        <v>0</v>
      </c>
      <c r="M124" s="51">
        <f>K124*(1+L124/100)</f>
        <v>34.5</v>
      </c>
      <c r="N124" s="24">
        <v>0</v>
      </c>
      <c r="O124" s="25">
        <f>M124*N124</f>
        <v>0</v>
      </c>
      <c r="P124" s="52">
        <v>4.0000000000000002E-4</v>
      </c>
      <c r="Q124" s="53">
        <f>M124*P124</f>
        <v>1.3800000000000002E-2</v>
      </c>
      <c r="R124" s="52"/>
      <c r="S124" s="53">
        <f>M124*R124</f>
        <v>0</v>
      </c>
    </row>
    <row r="125" spans="6:19" s="54" customFormat="1" ht="11.25" hidden="1" outlineLevel="3">
      <c r="F125" s="55"/>
      <c r="G125" s="56"/>
      <c r="H125" s="56"/>
      <c r="I125" s="57" t="s">
        <v>2186</v>
      </c>
      <c r="J125" s="56"/>
      <c r="K125" s="58">
        <v>0</v>
      </c>
      <c r="L125" s="59"/>
      <c r="M125" s="60"/>
      <c r="N125" s="59"/>
      <c r="O125" s="61"/>
      <c r="P125" s="62"/>
      <c r="Q125" s="59"/>
      <c r="R125" s="59"/>
      <c r="S125" s="59"/>
    </row>
    <row r="126" spans="6:19" s="54" customFormat="1" ht="11.25" hidden="1" outlineLevel="3">
      <c r="F126" s="55"/>
      <c r="G126" s="56"/>
      <c r="H126" s="56"/>
      <c r="I126" s="57" t="s">
        <v>2153</v>
      </c>
      <c r="J126" s="56"/>
      <c r="K126" s="58">
        <v>34.5</v>
      </c>
      <c r="L126" s="59"/>
      <c r="M126" s="60"/>
      <c r="N126" s="59"/>
      <c r="O126" s="61"/>
      <c r="P126" s="62"/>
      <c r="Q126" s="59"/>
      <c r="R126" s="59"/>
      <c r="S126" s="59"/>
    </row>
    <row r="127" spans="6:19" s="54" customFormat="1" ht="11.25" hidden="1" outlineLevel="3">
      <c r="F127" s="55"/>
      <c r="G127" s="56"/>
      <c r="H127" s="56"/>
      <c r="I127" s="57"/>
      <c r="J127" s="56"/>
      <c r="K127" s="58">
        <v>0</v>
      </c>
      <c r="L127" s="59"/>
      <c r="M127" s="60"/>
      <c r="N127" s="59"/>
      <c r="O127" s="61"/>
      <c r="P127" s="62"/>
      <c r="Q127" s="59"/>
      <c r="R127" s="59"/>
      <c r="S127" s="59"/>
    </row>
    <row r="128" spans="6:19" s="115" customFormat="1" ht="12" outlineLevel="2" collapsed="1">
      <c r="F128" s="20">
        <v>4</v>
      </c>
      <c r="G128" s="21" t="s">
        <v>7</v>
      </c>
      <c r="H128" s="49" t="s">
        <v>2155</v>
      </c>
      <c r="I128" s="50" t="s">
        <v>2156</v>
      </c>
      <c r="J128" s="21" t="s">
        <v>18</v>
      </c>
      <c r="K128" s="51">
        <v>34.5</v>
      </c>
      <c r="L128" s="24">
        <v>15</v>
      </c>
      <c r="M128" s="51">
        <f>K128*(1+L128/100)</f>
        <v>39.674999999999997</v>
      </c>
      <c r="N128" s="24">
        <v>0</v>
      </c>
      <c r="O128" s="25">
        <f>M128*N128</f>
        <v>0</v>
      </c>
      <c r="P128" s="52">
        <v>3.5000000000000001E-3</v>
      </c>
      <c r="Q128" s="53">
        <f>M128*P128</f>
        <v>0.1388625</v>
      </c>
      <c r="R128" s="52"/>
      <c r="S128" s="53">
        <f>M128*R128</f>
        <v>0</v>
      </c>
    </row>
    <row r="129" spans="6:19" s="54" customFormat="1" ht="11.25" hidden="1" outlineLevel="3">
      <c r="F129" s="55"/>
      <c r="G129" s="56"/>
      <c r="H129" s="56"/>
      <c r="I129" s="57" t="s">
        <v>2186</v>
      </c>
      <c r="J129" s="56"/>
      <c r="K129" s="58">
        <v>0</v>
      </c>
      <c r="L129" s="59"/>
      <c r="M129" s="60"/>
      <c r="N129" s="59"/>
      <c r="O129" s="61"/>
      <c r="P129" s="62"/>
      <c r="Q129" s="59"/>
      <c r="R129" s="59"/>
      <c r="S129" s="59"/>
    </row>
    <row r="130" spans="6:19" s="54" customFormat="1" ht="11.25" hidden="1" outlineLevel="3">
      <c r="F130" s="55"/>
      <c r="G130" s="56"/>
      <c r="H130" s="56"/>
      <c r="I130" s="57" t="s">
        <v>2153</v>
      </c>
      <c r="J130" s="56"/>
      <c r="K130" s="58">
        <v>34.5</v>
      </c>
      <c r="L130" s="59"/>
      <c r="M130" s="60"/>
      <c r="N130" s="59"/>
      <c r="O130" s="61"/>
      <c r="P130" s="62"/>
      <c r="Q130" s="59"/>
      <c r="R130" s="59"/>
      <c r="S130" s="59"/>
    </row>
    <row r="131" spans="6:19" s="54" customFormat="1" ht="11.25" hidden="1" outlineLevel="3">
      <c r="F131" s="55"/>
      <c r="G131" s="56"/>
      <c r="H131" s="56"/>
      <c r="I131" s="57"/>
      <c r="J131" s="56"/>
      <c r="K131" s="58">
        <v>0</v>
      </c>
      <c r="L131" s="59"/>
      <c r="M131" s="60"/>
      <c r="N131" s="59"/>
      <c r="O131" s="61"/>
      <c r="P131" s="62"/>
      <c r="Q131" s="59"/>
      <c r="R131" s="59"/>
      <c r="S131" s="59"/>
    </row>
    <row r="132" spans="6:19" s="115" customFormat="1" ht="24" outlineLevel="2" collapsed="1">
      <c r="F132" s="20">
        <v>5</v>
      </c>
      <c r="G132" s="21" t="s">
        <v>15</v>
      </c>
      <c r="H132" s="49" t="s">
        <v>245</v>
      </c>
      <c r="I132" s="50" t="s">
        <v>645</v>
      </c>
      <c r="J132" s="21" t="s">
        <v>0</v>
      </c>
      <c r="K132" s="51">
        <v>3.42</v>
      </c>
      <c r="L132" s="24">
        <v>0</v>
      </c>
      <c r="M132" s="51">
        <f>K132*(1+L132/100)</f>
        <v>3.42</v>
      </c>
      <c r="N132" s="24">
        <v>0</v>
      </c>
      <c r="O132" s="25">
        <f>M132*N132</f>
        <v>0</v>
      </c>
      <c r="P132" s="52"/>
      <c r="Q132" s="53">
        <f>M132*P132</f>
        <v>0</v>
      </c>
      <c r="R132" s="52"/>
      <c r="S132" s="53">
        <f>M132*R132</f>
        <v>0</v>
      </c>
    </row>
    <row r="133" spans="6:19" s="90" customFormat="1" ht="12.75" customHeight="1" outlineLevel="2">
      <c r="F133" s="91"/>
      <c r="G133" s="92"/>
      <c r="H133" s="92"/>
      <c r="I133" s="93"/>
      <c r="J133" s="92"/>
      <c r="K133" s="94"/>
      <c r="L133" s="95"/>
      <c r="M133" s="94"/>
      <c r="N133" s="95"/>
      <c r="O133" s="96"/>
      <c r="P133" s="97"/>
      <c r="Q133" s="95"/>
      <c r="R133" s="95"/>
      <c r="S133" s="95"/>
    </row>
    <row r="134" spans="6:19" s="40" customFormat="1" ht="16.5" customHeight="1" outlineLevel="1">
      <c r="F134" s="41"/>
      <c r="G134" s="6"/>
      <c r="H134" s="42"/>
      <c r="I134" s="42" t="s">
        <v>2198</v>
      </c>
      <c r="J134" s="6"/>
      <c r="K134" s="43"/>
      <c r="L134" s="44"/>
      <c r="M134" s="43"/>
      <c r="N134" s="44"/>
      <c r="O134" s="45">
        <f>SUBTOTAL(9,O135:O136)</f>
        <v>0</v>
      </c>
      <c r="P134" s="46"/>
      <c r="Q134" s="47">
        <f>SUBTOTAL(9,Q135:Q136)</f>
        <v>0</v>
      </c>
      <c r="R134" s="44"/>
      <c r="S134" s="47">
        <f>SUBTOTAL(9,S135:S136)</f>
        <v>0</v>
      </c>
    </row>
    <row r="135" spans="6:19" s="115" customFormat="1" ht="12" outlineLevel="2">
      <c r="F135" s="20">
        <v>1</v>
      </c>
      <c r="G135" s="21" t="s">
        <v>6</v>
      </c>
      <c r="H135" s="49" t="s">
        <v>2199</v>
      </c>
      <c r="I135" s="50" t="s">
        <v>2200</v>
      </c>
      <c r="J135" s="21" t="s">
        <v>8</v>
      </c>
      <c r="K135" s="51">
        <v>20</v>
      </c>
      <c r="L135" s="24">
        <v>0</v>
      </c>
      <c r="M135" s="51">
        <f>K135*(1+L135/100)</f>
        <v>20</v>
      </c>
      <c r="N135" s="24">
        <v>0</v>
      </c>
      <c r="O135" s="25">
        <f>M135*N135</f>
        <v>0</v>
      </c>
      <c r="P135" s="52"/>
      <c r="Q135" s="53">
        <f>M135*P135</f>
        <v>0</v>
      </c>
      <c r="R135" s="52"/>
      <c r="S135" s="53">
        <f>M135*R135</f>
        <v>0</v>
      </c>
    </row>
    <row r="136" spans="6:19" s="115" customFormat="1" ht="12" outlineLevel="2">
      <c r="F136" s="20">
        <v>2</v>
      </c>
      <c r="G136" s="21" t="s">
        <v>15</v>
      </c>
      <c r="H136" s="49" t="s">
        <v>2201</v>
      </c>
      <c r="I136" s="50" t="s">
        <v>2202</v>
      </c>
      <c r="J136" s="21" t="s">
        <v>0</v>
      </c>
      <c r="K136" s="51">
        <v>1.84</v>
      </c>
      <c r="L136" s="24">
        <v>0</v>
      </c>
      <c r="M136" s="51">
        <f>K136*(1+L136/100)</f>
        <v>1.84</v>
      </c>
      <c r="N136" s="24">
        <v>0</v>
      </c>
      <c r="O136" s="25">
        <f>M136*N136</f>
        <v>0</v>
      </c>
      <c r="P136" s="52"/>
      <c r="Q136" s="53">
        <f>M136*P136</f>
        <v>0</v>
      </c>
      <c r="R136" s="52"/>
      <c r="S136" s="53">
        <f>M136*R136</f>
        <v>0</v>
      </c>
    </row>
    <row r="137" spans="6:19" s="90" customFormat="1" ht="12.75" customHeight="1" outlineLevel="2">
      <c r="F137" s="91"/>
      <c r="G137" s="92"/>
      <c r="H137" s="92"/>
      <c r="I137" s="93"/>
      <c r="J137" s="92"/>
      <c r="K137" s="94"/>
      <c r="L137" s="95"/>
      <c r="M137" s="94"/>
      <c r="N137" s="95"/>
      <c r="O137" s="96"/>
      <c r="P137" s="97"/>
      <c r="Q137" s="95"/>
      <c r="R137" s="95"/>
      <c r="S137" s="95"/>
    </row>
    <row r="138" spans="6:19" s="40" customFormat="1" ht="16.5" customHeight="1" outlineLevel="1">
      <c r="F138" s="41"/>
      <c r="G138" s="6"/>
      <c r="H138" s="42"/>
      <c r="I138" s="42" t="s">
        <v>455</v>
      </c>
      <c r="J138" s="6"/>
      <c r="K138" s="43"/>
      <c r="L138" s="44"/>
      <c r="M138" s="43"/>
      <c r="N138" s="44"/>
      <c r="O138" s="45">
        <f>SUBTOTAL(9,O139:O150)</f>
        <v>0</v>
      </c>
      <c r="P138" s="46"/>
      <c r="Q138" s="47">
        <f>SUBTOTAL(9,Q139:Q150)</f>
        <v>0.89874750000000003</v>
      </c>
      <c r="R138" s="44"/>
      <c r="S138" s="47">
        <f>SUBTOTAL(9,S139:S150)</f>
        <v>0</v>
      </c>
    </row>
    <row r="139" spans="6:19" s="115" customFormat="1" ht="24" outlineLevel="2" collapsed="1">
      <c r="F139" s="20">
        <v>1</v>
      </c>
      <c r="G139" s="21" t="s">
        <v>15</v>
      </c>
      <c r="H139" s="49" t="s">
        <v>188</v>
      </c>
      <c r="I139" s="50" t="s">
        <v>644</v>
      </c>
      <c r="J139" s="21" t="s">
        <v>18</v>
      </c>
      <c r="K139" s="51">
        <v>26.5</v>
      </c>
      <c r="L139" s="24">
        <v>0</v>
      </c>
      <c r="M139" s="51">
        <f>K139*(1+L139/100)</f>
        <v>26.5</v>
      </c>
      <c r="N139" s="24">
        <v>0</v>
      </c>
      <c r="O139" s="25">
        <f>M139*N139</f>
        <v>0</v>
      </c>
      <c r="P139" s="52"/>
      <c r="Q139" s="53">
        <f>M139*P139</f>
        <v>0</v>
      </c>
      <c r="R139" s="52"/>
      <c r="S139" s="53">
        <f>M139*R139</f>
        <v>0</v>
      </c>
    </row>
    <row r="140" spans="6:19" s="54" customFormat="1" ht="11.25" hidden="1" outlineLevel="3">
      <c r="F140" s="55"/>
      <c r="G140" s="56"/>
      <c r="H140" s="56"/>
      <c r="I140" s="57" t="s">
        <v>2186</v>
      </c>
      <c r="J140" s="56"/>
      <c r="K140" s="58">
        <v>0</v>
      </c>
      <c r="L140" s="59"/>
      <c r="M140" s="60"/>
      <c r="N140" s="59"/>
      <c r="O140" s="61"/>
      <c r="P140" s="62"/>
      <c r="Q140" s="59"/>
      <c r="R140" s="59"/>
      <c r="S140" s="59"/>
    </row>
    <row r="141" spans="6:19" s="54" customFormat="1" ht="11.25" hidden="1" outlineLevel="3">
      <c r="F141" s="55"/>
      <c r="G141" s="56"/>
      <c r="H141" s="56"/>
      <c r="I141" s="57" t="s">
        <v>2102</v>
      </c>
      <c r="J141" s="56"/>
      <c r="K141" s="58">
        <v>26.5</v>
      </c>
      <c r="L141" s="59"/>
      <c r="M141" s="60"/>
      <c r="N141" s="59"/>
      <c r="O141" s="61"/>
      <c r="P141" s="62"/>
      <c r="Q141" s="59"/>
      <c r="R141" s="59"/>
      <c r="S141" s="59"/>
    </row>
    <row r="142" spans="6:19" s="115" customFormat="1" ht="12" outlineLevel="2" collapsed="1">
      <c r="F142" s="20">
        <v>2</v>
      </c>
      <c r="G142" s="21" t="s">
        <v>7</v>
      </c>
      <c r="H142" s="49" t="s">
        <v>2157</v>
      </c>
      <c r="I142" s="50" t="s">
        <v>2158</v>
      </c>
      <c r="J142" s="21" t="s">
        <v>19</v>
      </c>
      <c r="K142" s="51">
        <v>26.5</v>
      </c>
      <c r="L142" s="24">
        <v>5</v>
      </c>
      <c r="M142" s="51">
        <f>K142*(1+L142/100)</f>
        <v>27.825000000000003</v>
      </c>
      <c r="N142" s="24">
        <v>0</v>
      </c>
      <c r="O142" s="25">
        <f>M142*N142</f>
        <v>0</v>
      </c>
      <c r="P142" s="52">
        <v>3.2000000000000001E-2</v>
      </c>
      <c r="Q142" s="53">
        <f>M142*P142</f>
        <v>0.89040000000000008</v>
      </c>
      <c r="R142" s="52"/>
      <c r="S142" s="53">
        <f>M142*R142</f>
        <v>0</v>
      </c>
    </row>
    <row r="143" spans="6:19" s="54" customFormat="1" ht="11.25" hidden="1" outlineLevel="3">
      <c r="F143" s="55"/>
      <c r="G143" s="56"/>
      <c r="H143" s="56"/>
      <c r="I143" s="57" t="s">
        <v>2186</v>
      </c>
      <c r="J143" s="56"/>
      <c r="K143" s="58">
        <v>0</v>
      </c>
      <c r="L143" s="59"/>
      <c r="M143" s="60"/>
      <c r="N143" s="59"/>
      <c r="O143" s="61"/>
      <c r="P143" s="62"/>
      <c r="Q143" s="59"/>
      <c r="R143" s="59"/>
      <c r="S143" s="59"/>
    </row>
    <row r="144" spans="6:19" s="54" customFormat="1" ht="11.25" hidden="1" outlineLevel="3">
      <c r="F144" s="55"/>
      <c r="G144" s="56"/>
      <c r="H144" s="56"/>
      <c r="I144" s="57" t="s">
        <v>2102</v>
      </c>
      <c r="J144" s="56"/>
      <c r="K144" s="58">
        <v>26.5</v>
      </c>
      <c r="L144" s="59"/>
      <c r="M144" s="60"/>
      <c r="N144" s="59"/>
      <c r="O144" s="61"/>
      <c r="P144" s="62"/>
      <c r="Q144" s="59"/>
      <c r="R144" s="59"/>
      <c r="S144" s="59"/>
    </row>
    <row r="145" spans="6:19" s="115" customFormat="1" ht="12" outlineLevel="2" collapsed="1">
      <c r="F145" s="20">
        <v>3</v>
      </c>
      <c r="G145" s="21" t="s">
        <v>15</v>
      </c>
      <c r="H145" s="49" t="s">
        <v>2159</v>
      </c>
      <c r="I145" s="50" t="s">
        <v>2160</v>
      </c>
      <c r="J145" s="21" t="s">
        <v>8</v>
      </c>
      <c r="K145" s="51">
        <v>26.5</v>
      </c>
      <c r="L145" s="24">
        <v>0</v>
      </c>
      <c r="M145" s="51">
        <f>K145*(1+L145/100)</f>
        <v>26.5</v>
      </c>
      <c r="N145" s="24">
        <v>0</v>
      </c>
      <c r="O145" s="25">
        <f>M145*N145</f>
        <v>0</v>
      </c>
      <c r="P145" s="52"/>
      <c r="Q145" s="53">
        <f>M145*P145</f>
        <v>0</v>
      </c>
      <c r="R145" s="52"/>
      <c r="S145" s="53">
        <f>M145*R145</f>
        <v>0</v>
      </c>
    </row>
    <row r="146" spans="6:19" s="54" customFormat="1" ht="11.25" hidden="1" outlineLevel="3">
      <c r="F146" s="55"/>
      <c r="G146" s="56"/>
      <c r="H146" s="56"/>
      <c r="I146" s="57" t="s">
        <v>2186</v>
      </c>
      <c r="J146" s="56"/>
      <c r="K146" s="58">
        <v>0</v>
      </c>
      <c r="L146" s="59"/>
      <c r="M146" s="60"/>
      <c r="N146" s="59"/>
      <c r="O146" s="61"/>
      <c r="P146" s="62"/>
      <c r="Q146" s="59"/>
      <c r="R146" s="59"/>
      <c r="S146" s="59"/>
    </row>
    <row r="147" spans="6:19" s="54" customFormat="1" ht="11.25" hidden="1" outlineLevel="3">
      <c r="F147" s="55"/>
      <c r="G147" s="56"/>
      <c r="H147" s="56"/>
      <c r="I147" s="57" t="s">
        <v>2102</v>
      </c>
      <c r="J147" s="56"/>
      <c r="K147" s="58">
        <v>26.5</v>
      </c>
      <c r="L147" s="59"/>
      <c r="M147" s="60"/>
      <c r="N147" s="59"/>
      <c r="O147" s="61"/>
      <c r="P147" s="62"/>
      <c r="Q147" s="59"/>
      <c r="R147" s="59"/>
      <c r="S147" s="59"/>
    </row>
    <row r="148" spans="6:19" s="115" customFormat="1" ht="12" outlineLevel="2" collapsed="1">
      <c r="F148" s="20">
        <v>4</v>
      </c>
      <c r="G148" s="21" t="s">
        <v>7</v>
      </c>
      <c r="H148" s="49" t="s">
        <v>2161</v>
      </c>
      <c r="I148" s="50" t="s">
        <v>2162</v>
      </c>
      <c r="J148" s="21" t="s">
        <v>8</v>
      </c>
      <c r="K148" s="51">
        <v>26.5</v>
      </c>
      <c r="L148" s="24">
        <v>5</v>
      </c>
      <c r="M148" s="51">
        <f>K148*(1+L148/100)</f>
        <v>27.825000000000003</v>
      </c>
      <c r="N148" s="24">
        <v>0</v>
      </c>
      <c r="O148" s="25">
        <f>M148*N148</f>
        <v>0</v>
      </c>
      <c r="P148" s="52">
        <v>2.9999999999999997E-4</v>
      </c>
      <c r="Q148" s="53">
        <f>M148*P148</f>
        <v>8.3475000000000008E-3</v>
      </c>
      <c r="R148" s="52"/>
      <c r="S148" s="53">
        <f>M148*R148</f>
        <v>0</v>
      </c>
    </row>
    <row r="149" spans="6:19" s="115" customFormat="1" ht="12" outlineLevel="2">
      <c r="F149" s="20">
        <v>5</v>
      </c>
      <c r="G149" s="21" t="s">
        <v>15</v>
      </c>
      <c r="H149" s="49" t="s">
        <v>246</v>
      </c>
      <c r="I149" s="50" t="s">
        <v>591</v>
      </c>
      <c r="J149" s="21" t="s">
        <v>0</v>
      </c>
      <c r="K149" s="51">
        <v>2.2000000000000002</v>
      </c>
      <c r="L149" s="24">
        <v>0</v>
      </c>
      <c r="M149" s="51">
        <f>K149*(1+L149/100)</f>
        <v>2.2000000000000002</v>
      </c>
      <c r="N149" s="24">
        <v>0</v>
      </c>
      <c r="O149" s="25">
        <f>M149*N149</f>
        <v>0</v>
      </c>
      <c r="P149" s="52"/>
      <c r="Q149" s="53">
        <f>M149*P149</f>
        <v>0</v>
      </c>
      <c r="R149" s="52"/>
      <c r="S149" s="53">
        <f>M149*R149</f>
        <v>0</v>
      </c>
    </row>
    <row r="150" spans="6:19" s="90" customFormat="1" ht="12.75" customHeight="1" outlineLevel="2">
      <c r="F150" s="91"/>
      <c r="G150" s="92"/>
      <c r="H150" s="92"/>
      <c r="I150" s="93"/>
      <c r="J150" s="92"/>
      <c r="K150" s="94"/>
      <c r="L150" s="95"/>
      <c r="M150" s="94"/>
      <c r="N150" s="95"/>
      <c r="O150" s="96"/>
      <c r="P150" s="97"/>
      <c r="Q150" s="95"/>
      <c r="R150" s="95"/>
      <c r="S150" s="95"/>
    </row>
    <row r="151" spans="6:19" s="40" customFormat="1" ht="16.5" customHeight="1" outlineLevel="1">
      <c r="F151" s="41"/>
      <c r="G151" s="6"/>
      <c r="H151" s="42"/>
      <c r="I151" s="42" t="s">
        <v>496</v>
      </c>
      <c r="J151" s="6"/>
      <c r="K151" s="43"/>
      <c r="L151" s="44"/>
      <c r="M151" s="43"/>
      <c r="N151" s="44"/>
      <c r="O151" s="45">
        <f>SUBTOTAL(9,O152:O156)</f>
        <v>0</v>
      </c>
      <c r="P151" s="46"/>
      <c r="Q151" s="47">
        <f>SUBTOTAL(9,Q152:Q156)</f>
        <v>0.368085</v>
      </c>
      <c r="R151" s="44"/>
      <c r="S151" s="47">
        <f>SUBTOTAL(9,S152:S156)</f>
        <v>0</v>
      </c>
    </row>
    <row r="152" spans="6:19" s="115" customFormat="1" ht="24" outlineLevel="2" collapsed="1">
      <c r="F152" s="20">
        <v>1</v>
      </c>
      <c r="G152" s="21" t="s">
        <v>15</v>
      </c>
      <c r="H152" s="49" t="s">
        <v>2163</v>
      </c>
      <c r="I152" s="50" t="s">
        <v>2164</v>
      </c>
      <c r="J152" s="21" t="s">
        <v>18</v>
      </c>
      <c r="K152" s="51">
        <v>26.5</v>
      </c>
      <c r="L152" s="24">
        <v>0</v>
      </c>
      <c r="M152" s="51">
        <f>K152*(1+L152/100)</f>
        <v>26.5</v>
      </c>
      <c r="N152" s="24">
        <v>0</v>
      </c>
      <c r="O152" s="25">
        <f>M152*N152</f>
        <v>0</v>
      </c>
      <c r="P152" s="52">
        <v>1.379E-2</v>
      </c>
      <c r="Q152" s="53">
        <f>M152*P152</f>
        <v>0.36543500000000001</v>
      </c>
      <c r="R152" s="52"/>
      <c r="S152" s="53">
        <f>M152*R152</f>
        <v>0</v>
      </c>
    </row>
    <row r="153" spans="6:19" s="54" customFormat="1" ht="11.25" hidden="1" outlineLevel="3">
      <c r="F153" s="55"/>
      <c r="G153" s="56"/>
      <c r="H153" s="56"/>
      <c r="I153" s="57">
        <v>26.5</v>
      </c>
      <c r="J153" s="56"/>
      <c r="K153" s="58">
        <v>93.051999999999992</v>
      </c>
      <c r="L153" s="59"/>
      <c r="M153" s="60"/>
      <c r="N153" s="59"/>
      <c r="O153" s="61"/>
      <c r="P153" s="62"/>
      <c r="Q153" s="59"/>
      <c r="R153" s="59"/>
      <c r="S153" s="59"/>
    </row>
    <row r="154" spans="6:19" s="115" customFormat="1" ht="12" outlineLevel="2" collapsed="1">
      <c r="F154" s="20">
        <v>2</v>
      </c>
      <c r="G154" s="21" t="s">
        <v>15</v>
      </c>
      <c r="H154" s="49" t="s">
        <v>2165</v>
      </c>
      <c r="I154" s="50" t="s">
        <v>2166</v>
      </c>
      <c r="J154" s="21" t="s">
        <v>18</v>
      </c>
      <c r="K154" s="51">
        <v>26.5</v>
      </c>
      <c r="L154" s="24">
        <v>0</v>
      </c>
      <c r="M154" s="51">
        <f>K154*(1+L154/100)</f>
        <v>26.5</v>
      </c>
      <c r="N154" s="24">
        <v>0</v>
      </c>
      <c r="O154" s="25">
        <f>M154*N154</f>
        <v>0</v>
      </c>
      <c r="P154" s="52">
        <v>1E-4</v>
      </c>
      <c r="Q154" s="53">
        <f>M154*P154</f>
        <v>2.65E-3</v>
      </c>
      <c r="R154" s="52"/>
      <c r="S154" s="53">
        <f>M154*R154</f>
        <v>0</v>
      </c>
    </row>
    <row r="155" spans="6:19" s="115" customFormat="1" ht="24" outlineLevel="2">
      <c r="F155" s="20">
        <v>3</v>
      </c>
      <c r="G155" s="21" t="s">
        <v>15</v>
      </c>
      <c r="H155" s="49" t="s">
        <v>248</v>
      </c>
      <c r="I155" s="50" t="s">
        <v>617</v>
      </c>
      <c r="J155" s="21" t="s">
        <v>0</v>
      </c>
      <c r="K155" s="51">
        <v>1.62</v>
      </c>
      <c r="L155" s="24">
        <v>0</v>
      </c>
      <c r="M155" s="51">
        <f>K155*(1+L155/100)</f>
        <v>1.62</v>
      </c>
      <c r="N155" s="24">
        <v>0</v>
      </c>
      <c r="O155" s="25">
        <f>M155*N155</f>
        <v>0</v>
      </c>
      <c r="P155" s="52"/>
      <c r="Q155" s="53">
        <f>M155*P155</f>
        <v>0</v>
      </c>
      <c r="R155" s="52"/>
      <c r="S155" s="53">
        <f>M155*R155</f>
        <v>0</v>
      </c>
    </row>
    <row r="156" spans="6:19" s="90" customFormat="1" ht="12.75" customHeight="1" outlineLevel="2">
      <c r="F156" s="91"/>
      <c r="G156" s="92"/>
      <c r="H156" s="92"/>
      <c r="I156" s="93"/>
      <c r="J156" s="92"/>
      <c r="K156" s="94"/>
      <c r="L156" s="95"/>
      <c r="M156" s="94"/>
      <c r="N156" s="95"/>
      <c r="O156" s="96"/>
      <c r="P156" s="97"/>
      <c r="Q156" s="95"/>
      <c r="R156" s="95"/>
      <c r="S156" s="95"/>
    </row>
    <row r="157" spans="6:19" s="40" customFormat="1" ht="16.5" customHeight="1" outlineLevel="1">
      <c r="F157" s="41"/>
      <c r="G157" s="6"/>
      <c r="H157" s="42"/>
      <c r="I157" s="42" t="s">
        <v>542</v>
      </c>
      <c r="J157" s="6"/>
      <c r="K157" s="43"/>
      <c r="L157" s="44"/>
      <c r="M157" s="43"/>
      <c r="N157" s="44"/>
      <c r="O157" s="45">
        <f>SUBTOTAL(9,O159:O163)</f>
        <v>0</v>
      </c>
      <c r="P157" s="46"/>
      <c r="Q157" s="47">
        <f>SUBTOTAL(9,Q159:Q163)</f>
        <v>0</v>
      </c>
      <c r="R157" s="44"/>
      <c r="S157" s="47">
        <f>SUBTOTAL(9,S159:S163)</f>
        <v>0</v>
      </c>
    </row>
    <row r="158" spans="6:19" s="40" customFormat="1" ht="16.5" customHeight="1" outlineLevel="1">
      <c r="F158" s="41"/>
      <c r="G158" s="6"/>
      <c r="H158" s="42"/>
      <c r="I158" s="120" t="s">
        <v>2167</v>
      </c>
      <c r="J158" s="6"/>
      <c r="K158" s="43"/>
      <c r="L158" s="44"/>
      <c r="M158" s="43"/>
      <c r="N158" s="44"/>
      <c r="O158" s="45"/>
      <c r="P158" s="46"/>
      <c r="Q158" s="47"/>
      <c r="R158" s="44"/>
      <c r="S158" s="47"/>
    </row>
    <row r="159" spans="6:19" s="115" customFormat="1" ht="12" outlineLevel="2" collapsed="1">
      <c r="F159" s="20">
        <v>1</v>
      </c>
      <c r="G159" s="21" t="s">
        <v>6</v>
      </c>
      <c r="H159" s="49" t="s">
        <v>2168</v>
      </c>
      <c r="I159" s="50" t="s">
        <v>2194</v>
      </c>
      <c r="J159" s="21" t="s">
        <v>8</v>
      </c>
      <c r="K159" s="51">
        <v>4.5</v>
      </c>
      <c r="L159" s="24">
        <v>0</v>
      </c>
      <c r="M159" s="51">
        <f>K159*(1+L159/100)</f>
        <v>4.5</v>
      </c>
      <c r="N159" s="24">
        <v>0</v>
      </c>
      <c r="O159" s="25">
        <f>M159*N159</f>
        <v>0</v>
      </c>
      <c r="P159" s="52"/>
      <c r="Q159" s="53">
        <f>M159*P159</f>
        <v>0</v>
      </c>
      <c r="R159" s="52"/>
      <c r="S159" s="53">
        <f>M159*R159</f>
        <v>0</v>
      </c>
    </row>
    <row r="160" spans="6:19" s="54" customFormat="1" ht="11.25" hidden="1" outlineLevel="3">
      <c r="F160" s="55"/>
      <c r="G160" s="56"/>
      <c r="H160" s="56"/>
      <c r="I160" s="57" t="s">
        <v>2169</v>
      </c>
      <c r="J160" s="56"/>
      <c r="K160" s="58">
        <v>1.89</v>
      </c>
      <c r="L160" s="59"/>
      <c r="M160" s="60"/>
      <c r="N160" s="59"/>
      <c r="O160" s="61"/>
      <c r="P160" s="62"/>
      <c r="Q160" s="59"/>
      <c r="R160" s="59"/>
      <c r="S160" s="59"/>
    </row>
    <row r="161" spans="6:19" s="54" customFormat="1" ht="11.25" hidden="1" outlineLevel="3">
      <c r="F161" s="55"/>
      <c r="G161" s="56"/>
      <c r="H161" s="56"/>
      <c r="I161" s="57" t="s">
        <v>2170</v>
      </c>
      <c r="J161" s="56"/>
      <c r="K161" s="58">
        <v>2.4300000000000002</v>
      </c>
      <c r="L161" s="59"/>
      <c r="M161" s="60"/>
      <c r="N161" s="59"/>
      <c r="O161" s="61"/>
      <c r="P161" s="62"/>
      <c r="Q161" s="59"/>
      <c r="R161" s="59"/>
      <c r="S161" s="59"/>
    </row>
    <row r="162" spans="6:19" s="115" customFormat="1" ht="24" outlineLevel="2" collapsed="1">
      <c r="F162" s="20">
        <v>2</v>
      </c>
      <c r="G162" s="21" t="s">
        <v>15</v>
      </c>
      <c r="H162" s="49" t="s">
        <v>251</v>
      </c>
      <c r="I162" s="50" t="s">
        <v>607</v>
      </c>
      <c r="J162" s="21" t="s">
        <v>0</v>
      </c>
      <c r="K162" s="51">
        <v>1.81</v>
      </c>
      <c r="L162" s="24">
        <v>0</v>
      </c>
      <c r="M162" s="51">
        <f>K162*(1+L162/100)</f>
        <v>1.81</v>
      </c>
      <c r="N162" s="24">
        <v>0</v>
      </c>
      <c r="O162" s="25">
        <f>M162*N162</f>
        <v>0</v>
      </c>
      <c r="P162" s="52"/>
      <c r="Q162" s="53">
        <f>M162*P162</f>
        <v>0</v>
      </c>
      <c r="R162" s="52"/>
      <c r="S162" s="53">
        <f>M162*R162</f>
        <v>0</v>
      </c>
    </row>
    <row r="163" spans="6:19" s="90" customFormat="1" ht="12.75" customHeight="1" outlineLevel="2">
      <c r="F163" s="91"/>
      <c r="G163" s="92"/>
      <c r="H163" s="92"/>
      <c r="I163" s="93"/>
      <c r="J163" s="92"/>
      <c r="K163" s="94"/>
      <c r="L163" s="95"/>
      <c r="M163" s="94"/>
      <c r="N163" s="95"/>
      <c r="O163" s="96"/>
      <c r="P163" s="97"/>
      <c r="Q163" s="95"/>
      <c r="R163" s="95"/>
      <c r="S163" s="95"/>
    </row>
    <row r="164" spans="6:19" s="40" customFormat="1" ht="16.5" customHeight="1" outlineLevel="1">
      <c r="F164" s="41"/>
      <c r="G164" s="6"/>
      <c r="H164" s="42"/>
      <c r="I164" s="42" t="s">
        <v>532</v>
      </c>
      <c r="J164" s="6"/>
      <c r="K164" s="43"/>
      <c r="L164" s="44"/>
      <c r="M164" s="43"/>
      <c r="N164" s="44"/>
      <c r="O164" s="45">
        <f>SUBTOTAL(9,O165:O184)</f>
        <v>0</v>
      </c>
      <c r="P164" s="46"/>
      <c r="Q164" s="47">
        <f>SUBTOTAL(9,Q165:Q184)</f>
        <v>5.0168534000000005</v>
      </c>
      <c r="R164" s="44"/>
      <c r="S164" s="47">
        <f>SUBTOTAL(9,S165:S184)</f>
        <v>0</v>
      </c>
    </row>
    <row r="165" spans="6:19" s="115" customFormat="1" ht="12" outlineLevel="2" collapsed="1">
      <c r="F165" s="20">
        <v>1</v>
      </c>
      <c r="G165" s="21" t="s">
        <v>15</v>
      </c>
      <c r="H165" s="49" t="s">
        <v>2171</v>
      </c>
      <c r="I165" s="50" t="s">
        <v>2172</v>
      </c>
      <c r="J165" s="21" t="s">
        <v>8</v>
      </c>
      <c r="K165" s="51">
        <v>14.399999999999999</v>
      </c>
      <c r="L165" s="24">
        <v>0</v>
      </c>
      <c r="M165" s="51">
        <f>K165*(1+L165/100)</f>
        <v>14.399999999999999</v>
      </c>
      <c r="N165" s="24">
        <v>0</v>
      </c>
      <c r="O165" s="25">
        <f>M165*N165</f>
        <v>0</v>
      </c>
      <c r="P165" s="52">
        <v>1.47E-3</v>
      </c>
      <c r="Q165" s="53">
        <f>M165*P165</f>
        <v>2.1167999999999996E-2</v>
      </c>
      <c r="R165" s="52"/>
      <c r="S165" s="53">
        <f>M165*R165</f>
        <v>0</v>
      </c>
    </row>
    <row r="166" spans="6:19" s="54" customFormat="1" ht="11.25" hidden="1" outlineLevel="3">
      <c r="F166" s="55"/>
      <c r="G166" s="56"/>
      <c r="H166" s="56"/>
      <c r="I166" s="57" t="s">
        <v>2173</v>
      </c>
      <c r="J166" s="56"/>
      <c r="K166" s="58">
        <v>14.399999999999999</v>
      </c>
      <c r="L166" s="59"/>
      <c r="M166" s="60"/>
      <c r="N166" s="59"/>
      <c r="O166" s="61"/>
      <c r="P166" s="62"/>
      <c r="Q166" s="59"/>
      <c r="R166" s="59"/>
      <c r="S166" s="59"/>
    </row>
    <row r="167" spans="6:19" s="115" customFormat="1" ht="24" outlineLevel="2" collapsed="1">
      <c r="F167" s="20">
        <v>2</v>
      </c>
      <c r="G167" s="21" t="s">
        <v>15</v>
      </c>
      <c r="H167" s="49" t="s">
        <v>2174</v>
      </c>
      <c r="I167" s="50" t="s">
        <v>2175</v>
      </c>
      <c r="J167" s="21" t="s">
        <v>8</v>
      </c>
      <c r="K167" s="51">
        <v>16.8</v>
      </c>
      <c r="L167" s="24">
        <v>0</v>
      </c>
      <c r="M167" s="51">
        <f>K167*(1+L167/100)</f>
        <v>16.8</v>
      </c>
      <c r="N167" s="24">
        <v>0</v>
      </c>
      <c r="O167" s="25">
        <f>M167*N167</f>
        <v>0</v>
      </c>
      <c r="P167" s="52">
        <v>9.7999999999999997E-4</v>
      </c>
      <c r="Q167" s="53">
        <f>M167*P167</f>
        <v>1.6463999999999999E-2</v>
      </c>
      <c r="R167" s="52"/>
      <c r="S167" s="53">
        <f>M167*R167</f>
        <v>0</v>
      </c>
    </row>
    <row r="168" spans="6:19" s="54" customFormat="1" ht="11.25" hidden="1" outlineLevel="3">
      <c r="F168" s="55"/>
      <c r="G168" s="56"/>
      <c r="H168" s="56"/>
      <c r="I168" s="57" t="s">
        <v>2118</v>
      </c>
      <c r="J168" s="56"/>
      <c r="K168" s="58">
        <v>16.8</v>
      </c>
      <c r="L168" s="59"/>
      <c r="M168" s="60"/>
      <c r="N168" s="59"/>
      <c r="O168" s="61"/>
      <c r="P168" s="62"/>
      <c r="Q168" s="59"/>
      <c r="R168" s="59"/>
      <c r="S168" s="59"/>
    </row>
    <row r="169" spans="6:19" s="115" customFormat="1" ht="12" outlineLevel="2" collapsed="1">
      <c r="F169" s="20">
        <v>3</v>
      </c>
      <c r="G169" s="21" t="s">
        <v>15</v>
      </c>
      <c r="H169" s="49" t="s">
        <v>2176</v>
      </c>
      <c r="I169" s="118" t="s">
        <v>2177</v>
      </c>
      <c r="J169" s="21" t="s">
        <v>8</v>
      </c>
      <c r="K169" s="51">
        <f>20.08+2.4</f>
        <v>22.479999999999997</v>
      </c>
      <c r="L169" s="24">
        <v>0</v>
      </c>
      <c r="M169" s="51">
        <f>K169*(1+L169/100)</f>
        <v>22.479999999999997</v>
      </c>
      <c r="N169" s="24">
        <v>0</v>
      </c>
      <c r="O169" s="25">
        <f>M169*N169</f>
        <v>0</v>
      </c>
      <c r="P169" s="52">
        <v>6.2E-4</v>
      </c>
      <c r="Q169" s="53">
        <f>M169*P169</f>
        <v>1.3937599999999998E-2</v>
      </c>
      <c r="R169" s="52"/>
      <c r="S169" s="53">
        <f>M169*R169</f>
        <v>0</v>
      </c>
    </row>
    <row r="170" spans="6:19" s="54" customFormat="1" ht="11.25" hidden="1" outlineLevel="3">
      <c r="F170" s="55"/>
      <c r="G170" s="56"/>
      <c r="H170" s="56"/>
      <c r="I170" s="57" t="s">
        <v>2196</v>
      </c>
      <c r="J170" s="56"/>
      <c r="K170" s="58">
        <v>0</v>
      </c>
      <c r="L170" s="59"/>
      <c r="M170" s="60"/>
      <c r="N170" s="59"/>
      <c r="O170" s="61"/>
      <c r="P170" s="62"/>
      <c r="Q170" s="59"/>
      <c r="R170" s="59"/>
      <c r="S170" s="59"/>
    </row>
    <row r="171" spans="6:19" s="54" customFormat="1" ht="11.25" hidden="1" outlineLevel="3">
      <c r="F171" s="55"/>
      <c r="G171" s="56"/>
      <c r="H171" s="56"/>
      <c r="I171" s="57" t="s">
        <v>38</v>
      </c>
      <c r="J171" s="56"/>
      <c r="K171" s="58">
        <v>0</v>
      </c>
      <c r="L171" s="59"/>
      <c r="M171" s="60"/>
      <c r="N171" s="59"/>
      <c r="O171" s="61"/>
      <c r="P171" s="62"/>
      <c r="Q171" s="59"/>
      <c r="R171" s="59"/>
      <c r="S171" s="59"/>
    </row>
    <row r="172" spans="6:19" s="54" customFormat="1" ht="11.25" hidden="1" outlineLevel="3">
      <c r="F172" s="55"/>
      <c r="G172" s="56"/>
      <c r="H172" s="56"/>
      <c r="I172" s="57" t="s">
        <v>2178</v>
      </c>
      <c r="J172" s="56"/>
      <c r="K172" s="58">
        <v>20.079999999999998</v>
      </c>
      <c r="L172" s="59"/>
      <c r="M172" s="60"/>
      <c r="N172" s="59"/>
      <c r="O172" s="61"/>
      <c r="P172" s="62"/>
      <c r="Q172" s="59"/>
      <c r="R172" s="59"/>
      <c r="S172" s="59"/>
    </row>
    <row r="173" spans="6:19" s="54" customFormat="1" ht="11.25" hidden="1" outlineLevel="3">
      <c r="F173" s="55"/>
      <c r="G173" s="56"/>
      <c r="H173" s="56"/>
      <c r="I173" s="57" t="s">
        <v>2179</v>
      </c>
      <c r="J173" s="56"/>
      <c r="K173" s="58">
        <v>2.4</v>
      </c>
      <c r="L173" s="59"/>
      <c r="M173" s="60"/>
      <c r="N173" s="59"/>
      <c r="O173" s="61"/>
      <c r="P173" s="62"/>
      <c r="Q173" s="59"/>
      <c r="R173" s="59"/>
      <c r="S173" s="59"/>
    </row>
    <row r="174" spans="6:19" s="115" customFormat="1" ht="24" outlineLevel="2" collapsed="1">
      <c r="F174" s="20">
        <v>4</v>
      </c>
      <c r="G174" s="21" t="s">
        <v>15</v>
      </c>
      <c r="H174" s="49" t="s">
        <v>2180</v>
      </c>
      <c r="I174" s="118" t="s">
        <v>2181</v>
      </c>
      <c r="J174" s="21" t="s">
        <v>8</v>
      </c>
      <c r="K174" s="51">
        <v>5.9</v>
      </c>
      <c r="L174" s="24">
        <v>0</v>
      </c>
      <c r="M174" s="51">
        <f>K174*(1+L174/100)</f>
        <v>5.9</v>
      </c>
      <c r="N174" s="24">
        <v>0</v>
      </c>
      <c r="O174" s="25">
        <f>M174*N174</f>
        <v>0</v>
      </c>
      <c r="P174" s="52">
        <v>4.6000000000000001E-4</v>
      </c>
      <c r="Q174" s="53">
        <f>M174*P174</f>
        <v>2.7140000000000003E-3</v>
      </c>
      <c r="R174" s="52"/>
      <c r="S174" s="53">
        <f>M174*R174</f>
        <v>0</v>
      </c>
    </row>
    <row r="175" spans="6:19" s="54" customFormat="1" ht="11.25" hidden="1" outlineLevel="3">
      <c r="F175" s="55"/>
      <c r="G175" s="56"/>
      <c r="H175" s="56"/>
      <c r="I175" s="57" t="s">
        <v>2117</v>
      </c>
      <c r="J175" s="56"/>
      <c r="K175" s="58">
        <v>0</v>
      </c>
      <c r="L175" s="59"/>
      <c r="M175" s="60"/>
      <c r="N175" s="59"/>
      <c r="O175" s="61"/>
      <c r="P175" s="62"/>
      <c r="Q175" s="59"/>
      <c r="R175" s="59"/>
      <c r="S175" s="59"/>
    </row>
    <row r="176" spans="6:19" s="54" customFormat="1" ht="11.25" hidden="1" outlineLevel="3">
      <c r="F176" s="55"/>
      <c r="G176" s="56"/>
      <c r="H176" s="56"/>
      <c r="I176" s="57" t="s">
        <v>2182</v>
      </c>
      <c r="J176" s="56"/>
      <c r="K176" s="58">
        <v>5.9</v>
      </c>
      <c r="L176" s="59"/>
      <c r="M176" s="60"/>
      <c r="N176" s="59"/>
      <c r="O176" s="61"/>
      <c r="P176" s="62"/>
      <c r="Q176" s="59"/>
      <c r="R176" s="59"/>
      <c r="S176" s="59"/>
    </row>
    <row r="177" spans="6:19" s="115" customFormat="1" ht="12" outlineLevel="2" collapsed="1">
      <c r="F177" s="20">
        <v>5</v>
      </c>
      <c r="G177" s="21" t="s">
        <v>15</v>
      </c>
      <c r="H177" s="49" t="s">
        <v>2183</v>
      </c>
      <c r="I177" s="118" t="s">
        <v>2184</v>
      </c>
      <c r="J177" s="21" t="s">
        <v>18</v>
      </c>
      <c r="K177" s="51">
        <v>27.94</v>
      </c>
      <c r="L177" s="24">
        <v>0</v>
      </c>
      <c r="M177" s="51">
        <f>K177*(1+L177/100)</f>
        <v>27.94</v>
      </c>
      <c r="N177" s="114">
        <v>0</v>
      </c>
      <c r="O177" s="25">
        <f>M177*N177</f>
        <v>0</v>
      </c>
      <c r="P177" s="52">
        <v>4.2700000000000004E-3</v>
      </c>
      <c r="Q177" s="53">
        <f>M177*P177</f>
        <v>0.11930380000000002</v>
      </c>
      <c r="R177" s="52"/>
      <c r="S177" s="53">
        <f>M177*R177</f>
        <v>0</v>
      </c>
    </row>
    <row r="178" spans="6:19" s="54" customFormat="1" ht="11.25" hidden="1" outlineLevel="3">
      <c r="F178" s="55"/>
      <c r="G178" s="56"/>
      <c r="H178" s="56"/>
      <c r="I178" s="57" t="s">
        <v>2196</v>
      </c>
      <c r="J178" s="56"/>
      <c r="K178" s="58">
        <v>0</v>
      </c>
      <c r="L178" s="59"/>
      <c r="M178" s="60"/>
      <c r="N178" s="59"/>
      <c r="O178" s="61"/>
      <c r="P178" s="62"/>
      <c r="Q178" s="59"/>
      <c r="R178" s="59"/>
      <c r="S178" s="59"/>
    </row>
    <row r="179" spans="6:19" s="54" customFormat="1" ht="11.25" hidden="1" outlineLevel="3">
      <c r="F179" s="55"/>
      <c r="G179" s="56"/>
      <c r="H179" s="56"/>
      <c r="I179" s="57" t="s">
        <v>38</v>
      </c>
      <c r="J179" s="56"/>
      <c r="K179" s="58">
        <v>0</v>
      </c>
      <c r="L179" s="59"/>
      <c r="M179" s="60"/>
      <c r="N179" s="59"/>
      <c r="O179" s="61"/>
      <c r="P179" s="62"/>
      <c r="Q179" s="59"/>
      <c r="R179" s="59"/>
      <c r="S179" s="59"/>
    </row>
    <row r="180" spans="6:19" s="54" customFormat="1" ht="11.25" hidden="1" outlineLevel="3">
      <c r="F180" s="55"/>
      <c r="G180" s="56"/>
      <c r="H180" s="56"/>
      <c r="I180" s="57" t="s">
        <v>2195</v>
      </c>
      <c r="J180" s="56"/>
      <c r="K180" s="58">
        <f>26.5+1.2*1.2</f>
        <v>27.94</v>
      </c>
      <c r="L180" s="59"/>
      <c r="M180" s="60"/>
      <c r="N180" s="59"/>
      <c r="O180" s="61"/>
      <c r="P180" s="62"/>
      <c r="Q180" s="59"/>
      <c r="R180" s="59"/>
      <c r="S180" s="59"/>
    </row>
    <row r="181" spans="6:19" s="115" customFormat="1" ht="12" outlineLevel="2" collapsed="1">
      <c r="F181" s="20">
        <v>6</v>
      </c>
      <c r="G181" s="21" t="s">
        <v>7</v>
      </c>
      <c r="H181" s="49" t="s">
        <v>2185</v>
      </c>
      <c r="I181" s="118" t="s">
        <v>679</v>
      </c>
      <c r="J181" s="21" t="s">
        <v>18</v>
      </c>
      <c r="K181" s="400">
        <f>27.94+1.2*(1.08+2.16)+1.2*(9+5)*0.19</f>
        <v>35.020000000000003</v>
      </c>
      <c r="L181" s="24">
        <v>15</v>
      </c>
      <c r="M181" s="51">
        <f>K181*(1+L181/100)</f>
        <v>40.273000000000003</v>
      </c>
      <c r="N181" s="114">
        <v>0</v>
      </c>
      <c r="O181" s="25">
        <f>M181*N181</f>
        <v>0</v>
      </c>
      <c r="P181" s="52">
        <v>0.12</v>
      </c>
      <c r="Q181" s="53">
        <f>M181*P181</f>
        <v>4.8327600000000004</v>
      </c>
      <c r="R181" s="52"/>
      <c r="S181" s="53">
        <f>M181*R181</f>
        <v>0</v>
      </c>
    </row>
    <row r="182" spans="6:19" s="115" customFormat="1" ht="12" outlineLevel="2">
      <c r="F182" s="20">
        <v>7</v>
      </c>
      <c r="G182" s="21" t="s">
        <v>15</v>
      </c>
      <c r="H182" s="49" t="s">
        <v>202</v>
      </c>
      <c r="I182" s="50" t="s">
        <v>503</v>
      </c>
      <c r="J182" s="21" t="s">
        <v>18</v>
      </c>
      <c r="K182" s="51">
        <v>35.020000000000003</v>
      </c>
      <c r="L182" s="24">
        <v>0</v>
      </c>
      <c r="M182" s="51">
        <f>K182*(1+L182/100)</f>
        <v>35.020000000000003</v>
      </c>
      <c r="N182" s="24">
        <v>0</v>
      </c>
      <c r="O182" s="25">
        <f>M182*N182</f>
        <v>0</v>
      </c>
      <c r="P182" s="52">
        <v>2.9999999999999997E-4</v>
      </c>
      <c r="Q182" s="53">
        <f>M182*P182</f>
        <v>1.0506E-2</v>
      </c>
      <c r="R182" s="52"/>
      <c r="S182" s="53">
        <f>M182*R182</f>
        <v>0</v>
      </c>
    </row>
    <row r="183" spans="6:19" s="115" customFormat="1" ht="12" outlineLevel="2">
      <c r="F183" s="20">
        <v>8</v>
      </c>
      <c r="G183" s="21" t="s">
        <v>15</v>
      </c>
      <c r="H183" s="49" t="s">
        <v>252</v>
      </c>
      <c r="I183" s="50" t="s">
        <v>599</v>
      </c>
      <c r="J183" s="21" t="s">
        <v>0</v>
      </c>
      <c r="K183" s="51">
        <v>6.92</v>
      </c>
      <c r="L183" s="24">
        <v>0</v>
      </c>
      <c r="M183" s="51">
        <f>K183*(1+L183/100)</f>
        <v>6.92</v>
      </c>
      <c r="N183" s="24">
        <v>0</v>
      </c>
      <c r="O183" s="25">
        <f>M183*N183</f>
        <v>0</v>
      </c>
      <c r="P183" s="52"/>
      <c r="Q183" s="53">
        <f>M183*P183</f>
        <v>0</v>
      </c>
      <c r="R183" s="52"/>
      <c r="S183" s="53">
        <f>M183*R183</f>
        <v>0</v>
      </c>
    </row>
    <row r="184" spans="6:19" s="90" customFormat="1" ht="12.75" customHeight="1" outlineLevel="2">
      <c r="F184" s="91"/>
      <c r="G184" s="92"/>
      <c r="H184" s="92"/>
      <c r="I184" s="93"/>
      <c r="J184" s="92"/>
      <c r="K184" s="94"/>
      <c r="L184" s="95"/>
      <c r="M184" s="94"/>
      <c r="N184" s="95"/>
      <c r="O184" s="96"/>
      <c r="P184" s="97"/>
      <c r="Q184" s="95"/>
      <c r="R184" s="95"/>
      <c r="S184" s="95"/>
    </row>
    <row r="185" spans="6:19" s="40" customFormat="1" ht="16.5" customHeight="1" outlineLevel="1">
      <c r="F185" s="41"/>
      <c r="G185" s="6"/>
      <c r="H185" s="42"/>
      <c r="I185" s="42" t="s">
        <v>277</v>
      </c>
      <c r="J185" s="6"/>
      <c r="K185" s="43"/>
      <c r="L185" s="44"/>
      <c r="M185" s="43"/>
      <c r="N185" s="44"/>
      <c r="O185" s="45">
        <f>SUBTOTAL(9,O186:O186)</f>
        <v>0</v>
      </c>
      <c r="P185" s="46"/>
      <c r="Q185" s="47">
        <f>SUBTOTAL(9,Q186:Q186)</f>
        <v>8.4800000000000014E-3</v>
      </c>
      <c r="R185" s="44"/>
      <c r="S185" s="47">
        <f>SUBTOTAL(9,S186:S186)</f>
        <v>0</v>
      </c>
    </row>
    <row r="186" spans="6:19" s="115" customFormat="1" ht="12" outlineLevel="2" collapsed="1">
      <c r="F186" s="20">
        <v>2</v>
      </c>
      <c r="G186" s="21" t="s">
        <v>15</v>
      </c>
      <c r="H186" s="49" t="s">
        <v>212</v>
      </c>
      <c r="I186" s="50" t="s">
        <v>686</v>
      </c>
      <c r="J186" s="21" t="s">
        <v>18</v>
      </c>
      <c r="K186" s="51">
        <v>26.5</v>
      </c>
      <c r="L186" s="24">
        <v>0</v>
      </c>
      <c r="M186" s="51">
        <f>K186*(1+L186/100)</f>
        <v>26.5</v>
      </c>
      <c r="N186" s="114">
        <v>0</v>
      </c>
      <c r="O186" s="25">
        <f>M186*N186</f>
        <v>0</v>
      </c>
      <c r="P186" s="52">
        <v>3.2000000000000003E-4</v>
      </c>
      <c r="Q186" s="53">
        <f>M186*P186</f>
        <v>8.4800000000000014E-3</v>
      </c>
      <c r="R186" s="52"/>
      <c r="S186" s="53">
        <f>M186*R186</f>
        <v>0</v>
      </c>
    </row>
    <row r="187" spans="6:19" s="90" customFormat="1" ht="12.75" customHeight="1" outlineLevel="1">
      <c r="F187" s="91"/>
      <c r="G187" s="92"/>
      <c r="H187" s="92"/>
      <c r="I187" s="93"/>
      <c r="J187" s="92"/>
      <c r="K187" s="94"/>
      <c r="L187" s="95"/>
      <c r="M187" s="94"/>
      <c r="N187" s="95"/>
      <c r="O187" s="96"/>
      <c r="P187" s="97"/>
      <c r="Q187" s="95"/>
      <c r="R187" s="95"/>
      <c r="S187" s="95"/>
    </row>
    <row r="188" spans="6:19" s="90" customFormat="1" ht="12.75" customHeight="1">
      <c r="F188" s="91"/>
      <c r="G188" s="92"/>
      <c r="H188" s="92"/>
      <c r="I188" s="93"/>
      <c r="J188" s="92"/>
      <c r="K188" s="94"/>
      <c r="L188" s="95"/>
      <c r="M188" s="94"/>
      <c r="N188" s="95"/>
      <c r="O188" s="96"/>
      <c r="P188" s="97"/>
      <c r="Q188" s="95"/>
      <c r="R188" s="95"/>
      <c r="S188" s="95"/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1"/>
  <sheetViews>
    <sheetView zoomScale="110" zoomScaleNormal="110" workbookViewId="0">
      <selection activeCell="F53" sqref="F53"/>
    </sheetView>
  </sheetViews>
  <sheetFormatPr defaultColWidth="8.7109375" defaultRowHeight="12.75" outlineLevelRow="3"/>
  <cols>
    <col min="1" max="1" width="4.28515625" style="122" customWidth="1"/>
    <col min="2" max="2" width="12.140625" style="127" customWidth="1"/>
    <col min="3" max="3" width="43.28515625" style="127" customWidth="1"/>
    <col min="4" max="4" width="4.5703125" style="122" customWidth="1"/>
    <col min="5" max="5" width="10.5703125" style="122" customWidth="1"/>
    <col min="6" max="6" width="9.28515625" style="122" customWidth="1"/>
    <col min="7" max="7" width="11.42578125" style="122" customWidth="1"/>
    <col min="8" max="35" width="0" style="122" hidden="1" customWidth="1"/>
    <col min="36" max="256" width="8.7109375" style="122"/>
    <col min="257" max="257" width="4.28515625" style="122" customWidth="1"/>
    <col min="258" max="258" width="12.140625" style="122" customWidth="1"/>
    <col min="259" max="259" width="43.28515625" style="122" customWidth="1"/>
    <col min="260" max="260" width="4.5703125" style="122" customWidth="1"/>
    <col min="261" max="261" width="10.5703125" style="122" customWidth="1"/>
    <col min="262" max="262" width="9.28515625" style="122" customWidth="1"/>
    <col min="263" max="263" width="11.42578125" style="122" customWidth="1"/>
    <col min="264" max="291" width="0" style="122" hidden="1" customWidth="1"/>
    <col min="292" max="512" width="8.7109375" style="122"/>
    <col min="513" max="513" width="4.28515625" style="122" customWidth="1"/>
    <col min="514" max="514" width="12.140625" style="122" customWidth="1"/>
    <col min="515" max="515" width="43.28515625" style="122" customWidth="1"/>
    <col min="516" max="516" width="4.5703125" style="122" customWidth="1"/>
    <col min="517" max="517" width="10.5703125" style="122" customWidth="1"/>
    <col min="518" max="518" width="9.28515625" style="122" customWidth="1"/>
    <col min="519" max="519" width="11.42578125" style="122" customWidth="1"/>
    <col min="520" max="547" width="0" style="122" hidden="1" customWidth="1"/>
    <col min="548" max="768" width="8.7109375" style="122"/>
    <col min="769" max="769" width="4.28515625" style="122" customWidth="1"/>
    <col min="770" max="770" width="12.140625" style="122" customWidth="1"/>
    <col min="771" max="771" width="43.28515625" style="122" customWidth="1"/>
    <col min="772" max="772" width="4.5703125" style="122" customWidth="1"/>
    <col min="773" max="773" width="10.5703125" style="122" customWidth="1"/>
    <col min="774" max="774" width="9.28515625" style="122" customWidth="1"/>
    <col min="775" max="775" width="11.42578125" style="122" customWidth="1"/>
    <col min="776" max="803" width="0" style="122" hidden="1" customWidth="1"/>
    <col min="804" max="1024" width="8.7109375" style="122"/>
    <col min="1025" max="1025" width="4.28515625" style="122" customWidth="1"/>
    <col min="1026" max="1026" width="12.140625" style="122" customWidth="1"/>
    <col min="1027" max="1027" width="43.28515625" style="122" customWidth="1"/>
    <col min="1028" max="1028" width="4.5703125" style="122" customWidth="1"/>
    <col min="1029" max="1029" width="10.5703125" style="122" customWidth="1"/>
    <col min="1030" max="1030" width="9.28515625" style="122" customWidth="1"/>
    <col min="1031" max="1031" width="11.42578125" style="122" customWidth="1"/>
    <col min="1032" max="1059" width="0" style="122" hidden="1" customWidth="1"/>
    <col min="1060" max="1280" width="8.7109375" style="122"/>
    <col min="1281" max="1281" width="4.28515625" style="122" customWidth="1"/>
    <col min="1282" max="1282" width="12.140625" style="122" customWidth="1"/>
    <col min="1283" max="1283" width="43.28515625" style="122" customWidth="1"/>
    <col min="1284" max="1284" width="4.5703125" style="122" customWidth="1"/>
    <col min="1285" max="1285" width="10.5703125" style="122" customWidth="1"/>
    <col min="1286" max="1286" width="9.28515625" style="122" customWidth="1"/>
    <col min="1287" max="1287" width="11.42578125" style="122" customWidth="1"/>
    <col min="1288" max="1315" width="0" style="122" hidden="1" customWidth="1"/>
    <col min="1316" max="1536" width="8.7109375" style="122"/>
    <col min="1537" max="1537" width="4.28515625" style="122" customWidth="1"/>
    <col min="1538" max="1538" width="12.140625" style="122" customWidth="1"/>
    <col min="1539" max="1539" width="43.28515625" style="122" customWidth="1"/>
    <col min="1540" max="1540" width="4.5703125" style="122" customWidth="1"/>
    <col min="1541" max="1541" width="10.5703125" style="122" customWidth="1"/>
    <col min="1542" max="1542" width="9.28515625" style="122" customWidth="1"/>
    <col min="1543" max="1543" width="11.42578125" style="122" customWidth="1"/>
    <col min="1544" max="1571" width="0" style="122" hidden="1" customWidth="1"/>
    <col min="1572" max="1792" width="8.7109375" style="122"/>
    <col min="1793" max="1793" width="4.28515625" style="122" customWidth="1"/>
    <col min="1794" max="1794" width="12.140625" style="122" customWidth="1"/>
    <col min="1795" max="1795" width="43.28515625" style="122" customWidth="1"/>
    <col min="1796" max="1796" width="4.5703125" style="122" customWidth="1"/>
    <col min="1797" max="1797" width="10.5703125" style="122" customWidth="1"/>
    <col min="1798" max="1798" width="9.28515625" style="122" customWidth="1"/>
    <col min="1799" max="1799" width="11.42578125" style="122" customWidth="1"/>
    <col min="1800" max="1827" width="0" style="122" hidden="1" customWidth="1"/>
    <col min="1828" max="2048" width="8.7109375" style="122"/>
    <col min="2049" max="2049" width="4.28515625" style="122" customWidth="1"/>
    <col min="2050" max="2050" width="12.140625" style="122" customWidth="1"/>
    <col min="2051" max="2051" width="43.28515625" style="122" customWidth="1"/>
    <col min="2052" max="2052" width="4.5703125" style="122" customWidth="1"/>
    <col min="2053" max="2053" width="10.5703125" style="122" customWidth="1"/>
    <col min="2054" max="2054" width="9.28515625" style="122" customWidth="1"/>
    <col min="2055" max="2055" width="11.42578125" style="122" customWidth="1"/>
    <col min="2056" max="2083" width="0" style="122" hidden="1" customWidth="1"/>
    <col min="2084" max="2304" width="8.7109375" style="122"/>
    <col min="2305" max="2305" width="4.28515625" style="122" customWidth="1"/>
    <col min="2306" max="2306" width="12.140625" style="122" customWidth="1"/>
    <col min="2307" max="2307" width="43.28515625" style="122" customWidth="1"/>
    <col min="2308" max="2308" width="4.5703125" style="122" customWidth="1"/>
    <col min="2309" max="2309" width="10.5703125" style="122" customWidth="1"/>
    <col min="2310" max="2310" width="9.28515625" style="122" customWidth="1"/>
    <col min="2311" max="2311" width="11.42578125" style="122" customWidth="1"/>
    <col min="2312" max="2339" width="0" style="122" hidden="1" customWidth="1"/>
    <col min="2340" max="2560" width="8.7109375" style="122"/>
    <col min="2561" max="2561" width="4.28515625" style="122" customWidth="1"/>
    <col min="2562" max="2562" width="12.140625" style="122" customWidth="1"/>
    <col min="2563" max="2563" width="43.28515625" style="122" customWidth="1"/>
    <col min="2564" max="2564" width="4.5703125" style="122" customWidth="1"/>
    <col min="2565" max="2565" width="10.5703125" style="122" customWidth="1"/>
    <col min="2566" max="2566" width="9.28515625" style="122" customWidth="1"/>
    <col min="2567" max="2567" width="11.42578125" style="122" customWidth="1"/>
    <col min="2568" max="2595" width="0" style="122" hidden="1" customWidth="1"/>
    <col min="2596" max="2816" width="8.7109375" style="122"/>
    <col min="2817" max="2817" width="4.28515625" style="122" customWidth="1"/>
    <col min="2818" max="2818" width="12.140625" style="122" customWidth="1"/>
    <col min="2819" max="2819" width="43.28515625" style="122" customWidth="1"/>
    <col min="2820" max="2820" width="4.5703125" style="122" customWidth="1"/>
    <col min="2821" max="2821" width="10.5703125" style="122" customWidth="1"/>
    <col min="2822" max="2822" width="9.28515625" style="122" customWidth="1"/>
    <col min="2823" max="2823" width="11.42578125" style="122" customWidth="1"/>
    <col min="2824" max="2851" width="0" style="122" hidden="1" customWidth="1"/>
    <col min="2852" max="3072" width="8.7109375" style="122"/>
    <col min="3073" max="3073" width="4.28515625" style="122" customWidth="1"/>
    <col min="3074" max="3074" width="12.140625" style="122" customWidth="1"/>
    <col min="3075" max="3075" width="43.28515625" style="122" customWidth="1"/>
    <col min="3076" max="3076" width="4.5703125" style="122" customWidth="1"/>
    <col min="3077" max="3077" width="10.5703125" style="122" customWidth="1"/>
    <col min="3078" max="3078" width="9.28515625" style="122" customWidth="1"/>
    <col min="3079" max="3079" width="11.42578125" style="122" customWidth="1"/>
    <col min="3080" max="3107" width="0" style="122" hidden="1" customWidth="1"/>
    <col min="3108" max="3328" width="8.7109375" style="122"/>
    <col min="3329" max="3329" width="4.28515625" style="122" customWidth="1"/>
    <col min="3330" max="3330" width="12.140625" style="122" customWidth="1"/>
    <col min="3331" max="3331" width="43.28515625" style="122" customWidth="1"/>
    <col min="3332" max="3332" width="4.5703125" style="122" customWidth="1"/>
    <col min="3333" max="3333" width="10.5703125" style="122" customWidth="1"/>
    <col min="3334" max="3334" width="9.28515625" style="122" customWidth="1"/>
    <col min="3335" max="3335" width="11.42578125" style="122" customWidth="1"/>
    <col min="3336" max="3363" width="0" style="122" hidden="1" customWidth="1"/>
    <col min="3364" max="3584" width="8.7109375" style="122"/>
    <col min="3585" max="3585" width="4.28515625" style="122" customWidth="1"/>
    <col min="3586" max="3586" width="12.140625" style="122" customWidth="1"/>
    <col min="3587" max="3587" width="43.28515625" style="122" customWidth="1"/>
    <col min="3588" max="3588" width="4.5703125" style="122" customWidth="1"/>
    <col min="3589" max="3589" width="10.5703125" style="122" customWidth="1"/>
    <col min="3590" max="3590" width="9.28515625" style="122" customWidth="1"/>
    <col min="3591" max="3591" width="11.42578125" style="122" customWidth="1"/>
    <col min="3592" max="3619" width="0" style="122" hidden="1" customWidth="1"/>
    <col min="3620" max="3840" width="8.7109375" style="122"/>
    <col min="3841" max="3841" width="4.28515625" style="122" customWidth="1"/>
    <col min="3842" max="3842" width="12.140625" style="122" customWidth="1"/>
    <col min="3843" max="3843" width="43.28515625" style="122" customWidth="1"/>
    <col min="3844" max="3844" width="4.5703125" style="122" customWidth="1"/>
    <col min="3845" max="3845" width="10.5703125" style="122" customWidth="1"/>
    <col min="3846" max="3846" width="9.28515625" style="122" customWidth="1"/>
    <col min="3847" max="3847" width="11.42578125" style="122" customWidth="1"/>
    <col min="3848" max="3875" width="0" style="122" hidden="1" customWidth="1"/>
    <col min="3876" max="4096" width="8.7109375" style="122"/>
    <col min="4097" max="4097" width="4.28515625" style="122" customWidth="1"/>
    <col min="4098" max="4098" width="12.140625" style="122" customWidth="1"/>
    <col min="4099" max="4099" width="43.28515625" style="122" customWidth="1"/>
    <col min="4100" max="4100" width="4.5703125" style="122" customWidth="1"/>
    <col min="4101" max="4101" width="10.5703125" style="122" customWidth="1"/>
    <col min="4102" max="4102" width="9.28515625" style="122" customWidth="1"/>
    <col min="4103" max="4103" width="11.42578125" style="122" customWidth="1"/>
    <col min="4104" max="4131" width="0" style="122" hidden="1" customWidth="1"/>
    <col min="4132" max="4352" width="8.7109375" style="122"/>
    <col min="4353" max="4353" width="4.28515625" style="122" customWidth="1"/>
    <col min="4354" max="4354" width="12.140625" style="122" customWidth="1"/>
    <col min="4355" max="4355" width="43.28515625" style="122" customWidth="1"/>
    <col min="4356" max="4356" width="4.5703125" style="122" customWidth="1"/>
    <col min="4357" max="4357" width="10.5703125" style="122" customWidth="1"/>
    <col min="4358" max="4358" width="9.28515625" style="122" customWidth="1"/>
    <col min="4359" max="4359" width="11.42578125" style="122" customWidth="1"/>
    <col min="4360" max="4387" width="0" style="122" hidden="1" customWidth="1"/>
    <col min="4388" max="4608" width="8.7109375" style="122"/>
    <col min="4609" max="4609" width="4.28515625" style="122" customWidth="1"/>
    <col min="4610" max="4610" width="12.140625" style="122" customWidth="1"/>
    <col min="4611" max="4611" width="43.28515625" style="122" customWidth="1"/>
    <col min="4612" max="4612" width="4.5703125" style="122" customWidth="1"/>
    <col min="4613" max="4613" width="10.5703125" style="122" customWidth="1"/>
    <col min="4614" max="4614" width="9.28515625" style="122" customWidth="1"/>
    <col min="4615" max="4615" width="11.42578125" style="122" customWidth="1"/>
    <col min="4616" max="4643" width="0" style="122" hidden="1" customWidth="1"/>
    <col min="4644" max="4864" width="8.7109375" style="122"/>
    <col min="4865" max="4865" width="4.28515625" style="122" customWidth="1"/>
    <col min="4866" max="4866" width="12.140625" style="122" customWidth="1"/>
    <col min="4867" max="4867" width="43.28515625" style="122" customWidth="1"/>
    <col min="4868" max="4868" width="4.5703125" style="122" customWidth="1"/>
    <col min="4869" max="4869" width="10.5703125" style="122" customWidth="1"/>
    <col min="4870" max="4870" width="9.28515625" style="122" customWidth="1"/>
    <col min="4871" max="4871" width="11.42578125" style="122" customWidth="1"/>
    <col min="4872" max="4899" width="0" style="122" hidden="1" customWidth="1"/>
    <col min="4900" max="5120" width="8.7109375" style="122"/>
    <col min="5121" max="5121" width="4.28515625" style="122" customWidth="1"/>
    <col min="5122" max="5122" width="12.140625" style="122" customWidth="1"/>
    <col min="5123" max="5123" width="43.28515625" style="122" customWidth="1"/>
    <col min="5124" max="5124" width="4.5703125" style="122" customWidth="1"/>
    <col min="5125" max="5125" width="10.5703125" style="122" customWidth="1"/>
    <col min="5126" max="5126" width="9.28515625" style="122" customWidth="1"/>
    <col min="5127" max="5127" width="11.42578125" style="122" customWidth="1"/>
    <col min="5128" max="5155" width="0" style="122" hidden="1" customWidth="1"/>
    <col min="5156" max="5376" width="8.7109375" style="122"/>
    <col min="5377" max="5377" width="4.28515625" style="122" customWidth="1"/>
    <col min="5378" max="5378" width="12.140625" style="122" customWidth="1"/>
    <col min="5379" max="5379" width="43.28515625" style="122" customWidth="1"/>
    <col min="5380" max="5380" width="4.5703125" style="122" customWidth="1"/>
    <col min="5381" max="5381" width="10.5703125" style="122" customWidth="1"/>
    <col min="5382" max="5382" width="9.28515625" style="122" customWidth="1"/>
    <col min="5383" max="5383" width="11.42578125" style="122" customWidth="1"/>
    <col min="5384" max="5411" width="0" style="122" hidden="1" customWidth="1"/>
    <col min="5412" max="5632" width="8.7109375" style="122"/>
    <col min="5633" max="5633" width="4.28515625" style="122" customWidth="1"/>
    <col min="5634" max="5634" width="12.140625" style="122" customWidth="1"/>
    <col min="5635" max="5635" width="43.28515625" style="122" customWidth="1"/>
    <col min="5636" max="5636" width="4.5703125" style="122" customWidth="1"/>
    <col min="5637" max="5637" width="10.5703125" style="122" customWidth="1"/>
    <col min="5638" max="5638" width="9.28515625" style="122" customWidth="1"/>
    <col min="5639" max="5639" width="11.42578125" style="122" customWidth="1"/>
    <col min="5640" max="5667" width="0" style="122" hidden="1" customWidth="1"/>
    <col min="5668" max="5888" width="8.7109375" style="122"/>
    <col min="5889" max="5889" width="4.28515625" style="122" customWidth="1"/>
    <col min="5890" max="5890" width="12.140625" style="122" customWidth="1"/>
    <col min="5891" max="5891" width="43.28515625" style="122" customWidth="1"/>
    <col min="5892" max="5892" width="4.5703125" style="122" customWidth="1"/>
    <col min="5893" max="5893" width="10.5703125" style="122" customWidth="1"/>
    <col min="5894" max="5894" width="9.28515625" style="122" customWidth="1"/>
    <col min="5895" max="5895" width="11.42578125" style="122" customWidth="1"/>
    <col min="5896" max="5923" width="0" style="122" hidden="1" customWidth="1"/>
    <col min="5924" max="6144" width="8.7109375" style="122"/>
    <col min="6145" max="6145" width="4.28515625" style="122" customWidth="1"/>
    <col min="6146" max="6146" width="12.140625" style="122" customWidth="1"/>
    <col min="6147" max="6147" width="43.28515625" style="122" customWidth="1"/>
    <col min="6148" max="6148" width="4.5703125" style="122" customWidth="1"/>
    <col min="6149" max="6149" width="10.5703125" style="122" customWidth="1"/>
    <col min="6150" max="6150" width="9.28515625" style="122" customWidth="1"/>
    <col min="6151" max="6151" width="11.42578125" style="122" customWidth="1"/>
    <col min="6152" max="6179" width="0" style="122" hidden="1" customWidth="1"/>
    <col min="6180" max="6400" width="8.7109375" style="122"/>
    <col min="6401" max="6401" width="4.28515625" style="122" customWidth="1"/>
    <col min="6402" max="6402" width="12.140625" style="122" customWidth="1"/>
    <col min="6403" max="6403" width="43.28515625" style="122" customWidth="1"/>
    <col min="6404" max="6404" width="4.5703125" style="122" customWidth="1"/>
    <col min="6405" max="6405" width="10.5703125" style="122" customWidth="1"/>
    <col min="6406" max="6406" width="9.28515625" style="122" customWidth="1"/>
    <col min="6407" max="6407" width="11.42578125" style="122" customWidth="1"/>
    <col min="6408" max="6435" width="0" style="122" hidden="1" customWidth="1"/>
    <col min="6436" max="6656" width="8.7109375" style="122"/>
    <col min="6657" max="6657" width="4.28515625" style="122" customWidth="1"/>
    <col min="6658" max="6658" width="12.140625" style="122" customWidth="1"/>
    <col min="6659" max="6659" width="43.28515625" style="122" customWidth="1"/>
    <col min="6660" max="6660" width="4.5703125" style="122" customWidth="1"/>
    <col min="6661" max="6661" width="10.5703125" style="122" customWidth="1"/>
    <col min="6662" max="6662" width="9.28515625" style="122" customWidth="1"/>
    <col min="6663" max="6663" width="11.42578125" style="122" customWidth="1"/>
    <col min="6664" max="6691" width="0" style="122" hidden="1" customWidth="1"/>
    <col min="6692" max="6912" width="8.7109375" style="122"/>
    <col min="6913" max="6913" width="4.28515625" style="122" customWidth="1"/>
    <col min="6914" max="6914" width="12.140625" style="122" customWidth="1"/>
    <col min="6915" max="6915" width="43.28515625" style="122" customWidth="1"/>
    <col min="6916" max="6916" width="4.5703125" style="122" customWidth="1"/>
    <col min="6917" max="6917" width="10.5703125" style="122" customWidth="1"/>
    <col min="6918" max="6918" width="9.28515625" style="122" customWidth="1"/>
    <col min="6919" max="6919" width="11.42578125" style="122" customWidth="1"/>
    <col min="6920" max="6947" width="0" style="122" hidden="1" customWidth="1"/>
    <col min="6948" max="7168" width="8.7109375" style="122"/>
    <col min="7169" max="7169" width="4.28515625" style="122" customWidth="1"/>
    <col min="7170" max="7170" width="12.140625" style="122" customWidth="1"/>
    <col min="7171" max="7171" width="43.28515625" style="122" customWidth="1"/>
    <col min="7172" max="7172" width="4.5703125" style="122" customWidth="1"/>
    <col min="7173" max="7173" width="10.5703125" style="122" customWidth="1"/>
    <col min="7174" max="7174" width="9.28515625" style="122" customWidth="1"/>
    <col min="7175" max="7175" width="11.42578125" style="122" customWidth="1"/>
    <col min="7176" max="7203" width="0" style="122" hidden="1" customWidth="1"/>
    <col min="7204" max="7424" width="8.7109375" style="122"/>
    <col min="7425" max="7425" width="4.28515625" style="122" customWidth="1"/>
    <col min="7426" max="7426" width="12.140625" style="122" customWidth="1"/>
    <col min="7427" max="7427" width="43.28515625" style="122" customWidth="1"/>
    <col min="7428" max="7428" width="4.5703125" style="122" customWidth="1"/>
    <col min="7429" max="7429" width="10.5703125" style="122" customWidth="1"/>
    <col min="7430" max="7430" width="9.28515625" style="122" customWidth="1"/>
    <col min="7431" max="7431" width="11.42578125" style="122" customWidth="1"/>
    <col min="7432" max="7459" width="0" style="122" hidden="1" customWidth="1"/>
    <col min="7460" max="7680" width="8.7109375" style="122"/>
    <col min="7681" max="7681" width="4.28515625" style="122" customWidth="1"/>
    <col min="7682" max="7682" width="12.140625" style="122" customWidth="1"/>
    <col min="7683" max="7683" width="43.28515625" style="122" customWidth="1"/>
    <col min="7684" max="7684" width="4.5703125" style="122" customWidth="1"/>
    <col min="7685" max="7685" width="10.5703125" style="122" customWidth="1"/>
    <col min="7686" max="7686" width="9.28515625" style="122" customWidth="1"/>
    <col min="7687" max="7687" width="11.42578125" style="122" customWidth="1"/>
    <col min="7688" max="7715" width="0" style="122" hidden="1" customWidth="1"/>
    <col min="7716" max="7936" width="8.7109375" style="122"/>
    <col min="7937" max="7937" width="4.28515625" style="122" customWidth="1"/>
    <col min="7938" max="7938" width="12.140625" style="122" customWidth="1"/>
    <col min="7939" max="7939" width="43.28515625" style="122" customWidth="1"/>
    <col min="7940" max="7940" width="4.5703125" style="122" customWidth="1"/>
    <col min="7941" max="7941" width="10.5703125" style="122" customWidth="1"/>
    <col min="7942" max="7942" width="9.28515625" style="122" customWidth="1"/>
    <col min="7943" max="7943" width="11.42578125" style="122" customWidth="1"/>
    <col min="7944" max="7971" width="0" style="122" hidden="1" customWidth="1"/>
    <col min="7972" max="8192" width="8.7109375" style="122"/>
    <col min="8193" max="8193" width="4.28515625" style="122" customWidth="1"/>
    <col min="8194" max="8194" width="12.140625" style="122" customWidth="1"/>
    <col min="8195" max="8195" width="43.28515625" style="122" customWidth="1"/>
    <col min="8196" max="8196" width="4.5703125" style="122" customWidth="1"/>
    <col min="8197" max="8197" width="10.5703125" style="122" customWidth="1"/>
    <col min="8198" max="8198" width="9.28515625" style="122" customWidth="1"/>
    <col min="8199" max="8199" width="11.42578125" style="122" customWidth="1"/>
    <col min="8200" max="8227" width="0" style="122" hidden="1" customWidth="1"/>
    <col min="8228" max="8448" width="8.7109375" style="122"/>
    <col min="8449" max="8449" width="4.28515625" style="122" customWidth="1"/>
    <col min="8450" max="8450" width="12.140625" style="122" customWidth="1"/>
    <col min="8451" max="8451" width="43.28515625" style="122" customWidth="1"/>
    <col min="8452" max="8452" width="4.5703125" style="122" customWidth="1"/>
    <col min="8453" max="8453" width="10.5703125" style="122" customWidth="1"/>
    <col min="8454" max="8454" width="9.28515625" style="122" customWidth="1"/>
    <col min="8455" max="8455" width="11.42578125" style="122" customWidth="1"/>
    <col min="8456" max="8483" width="0" style="122" hidden="1" customWidth="1"/>
    <col min="8484" max="8704" width="8.7109375" style="122"/>
    <col min="8705" max="8705" width="4.28515625" style="122" customWidth="1"/>
    <col min="8706" max="8706" width="12.140625" style="122" customWidth="1"/>
    <col min="8707" max="8707" width="43.28515625" style="122" customWidth="1"/>
    <col min="8708" max="8708" width="4.5703125" style="122" customWidth="1"/>
    <col min="8709" max="8709" width="10.5703125" style="122" customWidth="1"/>
    <col min="8710" max="8710" width="9.28515625" style="122" customWidth="1"/>
    <col min="8711" max="8711" width="11.42578125" style="122" customWidth="1"/>
    <col min="8712" max="8739" width="0" style="122" hidden="1" customWidth="1"/>
    <col min="8740" max="8960" width="8.7109375" style="122"/>
    <col min="8961" max="8961" width="4.28515625" style="122" customWidth="1"/>
    <col min="8962" max="8962" width="12.140625" style="122" customWidth="1"/>
    <col min="8963" max="8963" width="43.28515625" style="122" customWidth="1"/>
    <col min="8964" max="8964" width="4.5703125" style="122" customWidth="1"/>
    <col min="8965" max="8965" width="10.5703125" style="122" customWidth="1"/>
    <col min="8966" max="8966" width="9.28515625" style="122" customWidth="1"/>
    <col min="8967" max="8967" width="11.42578125" style="122" customWidth="1"/>
    <col min="8968" max="8995" width="0" style="122" hidden="1" customWidth="1"/>
    <col min="8996" max="9216" width="8.7109375" style="122"/>
    <col min="9217" max="9217" width="4.28515625" style="122" customWidth="1"/>
    <col min="9218" max="9218" width="12.140625" style="122" customWidth="1"/>
    <col min="9219" max="9219" width="43.28515625" style="122" customWidth="1"/>
    <col min="9220" max="9220" width="4.5703125" style="122" customWidth="1"/>
    <col min="9221" max="9221" width="10.5703125" style="122" customWidth="1"/>
    <col min="9222" max="9222" width="9.28515625" style="122" customWidth="1"/>
    <col min="9223" max="9223" width="11.42578125" style="122" customWidth="1"/>
    <col min="9224" max="9251" width="0" style="122" hidden="1" customWidth="1"/>
    <col min="9252" max="9472" width="8.7109375" style="122"/>
    <col min="9473" max="9473" width="4.28515625" style="122" customWidth="1"/>
    <col min="9474" max="9474" width="12.140625" style="122" customWidth="1"/>
    <col min="9475" max="9475" width="43.28515625" style="122" customWidth="1"/>
    <col min="9476" max="9476" width="4.5703125" style="122" customWidth="1"/>
    <col min="9477" max="9477" width="10.5703125" style="122" customWidth="1"/>
    <col min="9478" max="9478" width="9.28515625" style="122" customWidth="1"/>
    <col min="9479" max="9479" width="11.42578125" style="122" customWidth="1"/>
    <col min="9480" max="9507" width="0" style="122" hidden="1" customWidth="1"/>
    <col min="9508" max="9728" width="8.7109375" style="122"/>
    <col min="9729" max="9729" width="4.28515625" style="122" customWidth="1"/>
    <col min="9730" max="9730" width="12.140625" style="122" customWidth="1"/>
    <col min="9731" max="9731" width="43.28515625" style="122" customWidth="1"/>
    <col min="9732" max="9732" width="4.5703125" style="122" customWidth="1"/>
    <col min="9733" max="9733" width="10.5703125" style="122" customWidth="1"/>
    <col min="9734" max="9734" width="9.28515625" style="122" customWidth="1"/>
    <col min="9735" max="9735" width="11.42578125" style="122" customWidth="1"/>
    <col min="9736" max="9763" width="0" style="122" hidden="1" customWidth="1"/>
    <col min="9764" max="9984" width="8.7109375" style="122"/>
    <col min="9985" max="9985" width="4.28515625" style="122" customWidth="1"/>
    <col min="9986" max="9986" width="12.140625" style="122" customWidth="1"/>
    <col min="9987" max="9987" width="43.28515625" style="122" customWidth="1"/>
    <col min="9988" max="9988" width="4.5703125" style="122" customWidth="1"/>
    <col min="9989" max="9989" width="10.5703125" style="122" customWidth="1"/>
    <col min="9990" max="9990" width="9.28515625" style="122" customWidth="1"/>
    <col min="9991" max="9991" width="11.42578125" style="122" customWidth="1"/>
    <col min="9992" max="10019" width="0" style="122" hidden="1" customWidth="1"/>
    <col min="10020" max="10240" width="8.7109375" style="122"/>
    <col min="10241" max="10241" width="4.28515625" style="122" customWidth="1"/>
    <col min="10242" max="10242" width="12.140625" style="122" customWidth="1"/>
    <col min="10243" max="10243" width="43.28515625" style="122" customWidth="1"/>
    <col min="10244" max="10244" width="4.5703125" style="122" customWidth="1"/>
    <col min="10245" max="10245" width="10.5703125" style="122" customWidth="1"/>
    <col min="10246" max="10246" width="9.28515625" style="122" customWidth="1"/>
    <col min="10247" max="10247" width="11.42578125" style="122" customWidth="1"/>
    <col min="10248" max="10275" width="0" style="122" hidden="1" customWidth="1"/>
    <col min="10276" max="10496" width="8.7109375" style="122"/>
    <col min="10497" max="10497" width="4.28515625" style="122" customWidth="1"/>
    <col min="10498" max="10498" width="12.140625" style="122" customWidth="1"/>
    <col min="10499" max="10499" width="43.28515625" style="122" customWidth="1"/>
    <col min="10500" max="10500" width="4.5703125" style="122" customWidth="1"/>
    <col min="10501" max="10501" width="10.5703125" style="122" customWidth="1"/>
    <col min="10502" max="10502" width="9.28515625" style="122" customWidth="1"/>
    <col min="10503" max="10503" width="11.42578125" style="122" customWidth="1"/>
    <col min="10504" max="10531" width="0" style="122" hidden="1" customWidth="1"/>
    <col min="10532" max="10752" width="8.7109375" style="122"/>
    <col min="10753" max="10753" width="4.28515625" style="122" customWidth="1"/>
    <col min="10754" max="10754" width="12.140625" style="122" customWidth="1"/>
    <col min="10755" max="10755" width="43.28515625" style="122" customWidth="1"/>
    <col min="10756" max="10756" width="4.5703125" style="122" customWidth="1"/>
    <col min="10757" max="10757" width="10.5703125" style="122" customWidth="1"/>
    <col min="10758" max="10758" width="9.28515625" style="122" customWidth="1"/>
    <col min="10759" max="10759" width="11.42578125" style="122" customWidth="1"/>
    <col min="10760" max="10787" width="0" style="122" hidden="1" customWidth="1"/>
    <col min="10788" max="11008" width="8.7109375" style="122"/>
    <col min="11009" max="11009" width="4.28515625" style="122" customWidth="1"/>
    <col min="11010" max="11010" width="12.140625" style="122" customWidth="1"/>
    <col min="11011" max="11011" width="43.28515625" style="122" customWidth="1"/>
    <col min="11012" max="11012" width="4.5703125" style="122" customWidth="1"/>
    <col min="11013" max="11013" width="10.5703125" style="122" customWidth="1"/>
    <col min="11014" max="11014" width="9.28515625" style="122" customWidth="1"/>
    <col min="11015" max="11015" width="11.42578125" style="122" customWidth="1"/>
    <col min="11016" max="11043" width="0" style="122" hidden="1" customWidth="1"/>
    <col min="11044" max="11264" width="8.7109375" style="122"/>
    <col min="11265" max="11265" width="4.28515625" style="122" customWidth="1"/>
    <col min="11266" max="11266" width="12.140625" style="122" customWidth="1"/>
    <col min="11267" max="11267" width="43.28515625" style="122" customWidth="1"/>
    <col min="11268" max="11268" width="4.5703125" style="122" customWidth="1"/>
    <col min="11269" max="11269" width="10.5703125" style="122" customWidth="1"/>
    <col min="11270" max="11270" width="9.28515625" style="122" customWidth="1"/>
    <col min="11271" max="11271" width="11.42578125" style="122" customWidth="1"/>
    <col min="11272" max="11299" width="0" style="122" hidden="1" customWidth="1"/>
    <col min="11300" max="11520" width="8.7109375" style="122"/>
    <col min="11521" max="11521" width="4.28515625" style="122" customWidth="1"/>
    <col min="11522" max="11522" width="12.140625" style="122" customWidth="1"/>
    <col min="11523" max="11523" width="43.28515625" style="122" customWidth="1"/>
    <col min="11524" max="11524" width="4.5703125" style="122" customWidth="1"/>
    <col min="11525" max="11525" width="10.5703125" style="122" customWidth="1"/>
    <col min="11526" max="11526" width="9.28515625" style="122" customWidth="1"/>
    <col min="11527" max="11527" width="11.42578125" style="122" customWidth="1"/>
    <col min="11528" max="11555" width="0" style="122" hidden="1" customWidth="1"/>
    <col min="11556" max="11776" width="8.7109375" style="122"/>
    <col min="11777" max="11777" width="4.28515625" style="122" customWidth="1"/>
    <col min="11778" max="11778" width="12.140625" style="122" customWidth="1"/>
    <col min="11779" max="11779" width="43.28515625" style="122" customWidth="1"/>
    <col min="11780" max="11780" width="4.5703125" style="122" customWidth="1"/>
    <col min="11781" max="11781" width="10.5703125" style="122" customWidth="1"/>
    <col min="11782" max="11782" width="9.28515625" style="122" customWidth="1"/>
    <col min="11783" max="11783" width="11.42578125" style="122" customWidth="1"/>
    <col min="11784" max="11811" width="0" style="122" hidden="1" customWidth="1"/>
    <col min="11812" max="12032" width="8.7109375" style="122"/>
    <col min="12033" max="12033" width="4.28515625" style="122" customWidth="1"/>
    <col min="12034" max="12034" width="12.140625" style="122" customWidth="1"/>
    <col min="12035" max="12035" width="43.28515625" style="122" customWidth="1"/>
    <col min="12036" max="12036" width="4.5703125" style="122" customWidth="1"/>
    <col min="12037" max="12037" width="10.5703125" style="122" customWidth="1"/>
    <col min="12038" max="12038" width="9.28515625" style="122" customWidth="1"/>
    <col min="12039" max="12039" width="11.42578125" style="122" customWidth="1"/>
    <col min="12040" max="12067" width="0" style="122" hidden="1" customWidth="1"/>
    <col min="12068" max="12288" width="8.7109375" style="122"/>
    <col min="12289" max="12289" width="4.28515625" style="122" customWidth="1"/>
    <col min="12290" max="12290" width="12.140625" style="122" customWidth="1"/>
    <col min="12291" max="12291" width="43.28515625" style="122" customWidth="1"/>
    <col min="12292" max="12292" width="4.5703125" style="122" customWidth="1"/>
    <col min="12293" max="12293" width="10.5703125" style="122" customWidth="1"/>
    <col min="12294" max="12294" width="9.28515625" style="122" customWidth="1"/>
    <col min="12295" max="12295" width="11.42578125" style="122" customWidth="1"/>
    <col min="12296" max="12323" width="0" style="122" hidden="1" customWidth="1"/>
    <col min="12324" max="12544" width="8.7109375" style="122"/>
    <col min="12545" max="12545" width="4.28515625" style="122" customWidth="1"/>
    <col min="12546" max="12546" width="12.140625" style="122" customWidth="1"/>
    <col min="12547" max="12547" width="43.28515625" style="122" customWidth="1"/>
    <col min="12548" max="12548" width="4.5703125" style="122" customWidth="1"/>
    <col min="12549" max="12549" width="10.5703125" style="122" customWidth="1"/>
    <col min="12550" max="12550" width="9.28515625" style="122" customWidth="1"/>
    <col min="12551" max="12551" width="11.42578125" style="122" customWidth="1"/>
    <col min="12552" max="12579" width="0" style="122" hidden="1" customWidth="1"/>
    <col min="12580" max="12800" width="8.7109375" style="122"/>
    <col min="12801" max="12801" width="4.28515625" style="122" customWidth="1"/>
    <col min="12802" max="12802" width="12.140625" style="122" customWidth="1"/>
    <col min="12803" max="12803" width="43.28515625" style="122" customWidth="1"/>
    <col min="12804" max="12804" width="4.5703125" style="122" customWidth="1"/>
    <col min="12805" max="12805" width="10.5703125" style="122" customWidth="1"/>
    <col min="12806" max="12806" width="9.28515625" style="122" customWidth="1"/>
    <col min="12807" max="12807" width="11.42578125" style="122" customWidth="1"/>
    <col min="12808" max="12835" width="0" style="122" hidden="1" customWidth="1"/>
    <col min="12836" max="13056" width="8.7109375" style="122"/>
    <col min="13057" max="13057" width="4.28515625" style="122" customWidth="1"/>
    <col min="13058" max="13058" width="12.140625" style="122" customWidth="1"/>
    <col min="13059" max="13059" width="43.28515625" style="122" customWidth="1"/>
    <col min="13060" max="13060" width="4.5703125" style="122" customWidth="1"/>
    <col min="13061" max="13061" width="10.5703125" style="122" customWidth="1"/>
    <col min="13062" max="13062" width="9.28515625" style="122" customWidth="1"/>
    <col min="13063" max="13063" width="11.42578125" style="122" customWidth="1"/>
    <col min="13064" max="13091" width="0" style="122" hidden="1" customWidth="1"/>
    <col min="13092" max="13312" width="8.7109375" style="122"/>
    <col min="13313" max="13313" width="4.28515625" style="122" customWidth="1"/>
    <col min="13314" max="13314" width="12.140625" style="122" customWidth="1"/>
    <col min="13315" max="13315" width="43.28515625" style="122" customWidth="1"/>
    <col min="13316" max="13316" width="4.5703125" style="122" customWidth="1"/>
    <col min="13317" max="13317" width="10.5703125" style="122" customWidth="1"/>
    <col min="13318" max="13318" width="9.28515625" style="122" customWidth="1"/>
    <col min="13319" max="13319" width="11.42578125" style="122" customWidth="1"/>
    <col min="13320" max="13347" width="0" style="122" hidden="1" customWidth="1"/>
    <col min="13348" max="13568" width="8.7109375" style="122"/>
    <col min="13569" max="13569" width="4.28515625" style="122" customWidth="1"/>
    <col min="13570" max="13570" width="12.140625" style="122" customWidth="1"/>
    <col min="13571" max="13571" width="43.28515625" style="122" customWidth="1"/>
    <col min="13572" max="13572" width="4.5703125" style="122" customWidth="1"/>
    <col min="13573" max="13573" width="10.5703125" style="122" customWidth="1"/>
    <col min="13574" max="13574" width="9.28515625" style="122" customWidth="1"/>
    <col min="13575" max="13575" width="11.42578125" style="122" customWidth="1"/>
    <col min="13576" max="13603" width="0" style="122" hidden="1" customWidth="1"/>
    <col min="13604" max="13824" width="8.7109375" style="122"/>
    <col min="13825" max="13825" width="4.28515625" style="122" customWidth="1"/>
    <col min="13826" max="13826" width="12.140625" style="122" customWidth="1"/>
    <col min="13827" max="13827" width="43.28515625" style="122" customWidth="1"/>
    <col min="13828" max="13828" width="4.5703125" style="122" customWidth="1"/>
    <col min="13829" max="13829" width="10.5703125" style="122" customWidth="1"/>
    <col min="13830" max="13830" width="9.28515625" style="122" customWidth="1"/>
    <col min="13831" max="13831" width="11.42578125" style="122" customWidth="1"/>
    <col min="13832" max="13859" width="0" style="122" hidden="1" customWidth="1"/>
    <col min="13860" max="14080" width="8.7109375" style="122"/>
    <col min="14081" max="14081" width="4.28515625" style="122" customWidth="1"/>
    <col min="14082" max="14082" width="12.140625" style="122" customWidth="1"/>
    <col min="14083" max="14083" width="43.28515625" style="122" customWidth="1"/>
    <col min="14084" max="14084" width="4.5703125" style="122" customWidth="1"/>
    <col min="14085" max="14085" width="10.5703125" style="122" customWidth="1"/>
    <col min="14086" max="14086" width="9.28515625" style="122" customWidth="1"/>
    <col min="14087" max="14087" width="11.42578125" style="122" customWidth="1"/>
    <col min="14088" max="14115" width="0" style="122" hidden="1" customWidth="1"/>
    <col min="14116" max="14336" width="8.7109375" style="122"/>
    <col min="14337" max="14337" width="4.28515625" style="122" customWidth="1"/>
    <col min="14338" max="14338" width="12.140625" style="122" customWidth="1"/>
    <col min="14339" max="14339" width="43.28515625" style="122" customWidth="1"/>
    <col min="14340" max="14340" width="4.5703125" style="122" customWidth="1"/>
    <col min="14341" max="14341" width="10.5703125" style="122" customWidth="1"/>
    <col min="14342" max="14342" width="9.28515625" style="122" customWidth="1"/>
    <col min="14343" max="14343" width="11.42578125" style="122" customWidth="1"/>
    <col min="14344" max="14371" width="0" style="122" hidden="1" customWidth="1"/>
    <col min="14372" max="14592" width="8.7109375" style="122"/>
    <col min="14593" max="14593" width="4.28515625" style="122" customWidth="1"/>
    <col min="14594" max="14594" width="12.140625" style="122" customWidth="1"/>
    <col min="14595" max="14595" width="43.28515625" style="122" customWidth="1"/>
    <col min="14596" max="14596" width="4.5703125" style="122" customWidth="1"/>
    <col min="14597" max="14597" width="10.5703125" style="122" customWidth="1"/>
    <col min="14598" max="14598" width="9.28515625" style="122" customWidth="1"/>
    <col min="14599" max="14599" width="11.42578125" style="122" customWidth="1"/>
    <col min="14600" max="14627" width="0" style="122" hidden="1" customWidth="1"/>
    <col min="14628" max="14848" width="8.7109375" style="122"/>
    <col min="14849" max="14849" width="4.28515625" style="122" customWidth="1"/>
    <col min="14850" max="14850" width="12.140625" style="122" customWidth="1"/>
    <col min="14851" max="14851" width="43.28515625" style="122" customWidth="1"/>
    <col min="14852" max="14852" width="4.5703125" style="122" customWidth="1"/>
    <col min="14853" max="14853" width="10.5703125" style="122" customWidth="1"/>
    <col min="14854" max="14854" width="9.28515625" style="122" customWidth="1"/>
    <col min="14855" max="14855" width="11.42578125" style="122" customWidth="1"/>
    <col min="14856" max="14883" width="0" style="122" hidden="1" customWidth="1"/>
    <col min="14884" max="15104" width="8.7109375" style="122"/>
    <col min="15105" max="15105" width="4.28515625" style="122" customWidth="1"/>
    <col min="15106" max="15106" width="12.140625" style="122" customWidth="1"/>
    <col min="15107" max="15107" width="43.28515625" style="122" customWidth="1"/>
    <col min="15108" max="15108" width="4.5703125" style="122" customWidth="1"/>
    <col min="15109" max="15109" width="10.5703125" style="122" customWidth="1"/>
    <col min="15110" max="15110" width="9.28515625" style="122" customWidth="1"/>
    <col min="15111" max="15111" width="11.42578125" style="122" customWidth="1"/>
    <col min="15112" max="15139" width="0" style="122" hidden="1" customWidth="1"/>
    <col min="15140" max="15360" width="8.7109375" style="122"/>
    <col min="15361" max="15361" width="4.28515625" style="122" customWidth="1"/>
    <col min="15362" max="15362" width="12.140625" style="122" customWidth="1"/>
    <col min="15363" max="15363" width="43.28515625" style="122" customWidth="1"/>
    <col min="15364" max="15364" width="4.5703125" style="122" customWidth="1"/>
    <col min="15365" max="15365" width="10.5703125" style="122" customWidth="1"/>
    <col min="15366" max="15366" width="9.28515625" style="122" customWidth="1"/>
    <col min="15367" max="15367" width="11.42578125" style="122" customWidth="1"/>
    <col min="15368" max="15395" width="0" style="122" hidden="1" customWidth="1"/>
    <col min="15396" max="15616" width="8.7109375" style="122"/>
    <col min="15617" max="15617" width="4.28515625" style="122" customWidth="1"/>
    <col min="15618" max="15618" width="12.140625" style="122" customWidth="1"/>
    <col min="15619" max="15619" width="43.28515625" style="122" customWidth="1"/>
    <col min="15620" max="15620" width="4.5703125" style="122" customWidth="1"/>
    <col min="15621" max="15621" width="10.5703125" style="122" customWidth="1"/>
    <col min="15622" max="15622" width="9.28515625" style="122" customWidth="1"/>
    <col min="15623" max="15623" width="11.42578125" style="122" customWidth="1"/>
    <col min="15624" max="15651" width="0" style="122" hidden="1" customWidth="1"/>
    <col min="15652" max="15872" width="8.7109375" style="122"/>
    <col min="15873" max="15873" width="4.28515625" style="122" customWidth="1"/>
    <col min="15874" max="15874" width="12.140625" style="122" customWidth="1"/>
    <col min="15875" max="15875" width="43.28515625" style="122" customWidth="1"/>
    <col min="15876" max="15876" width="4.5703125" style="122" customWidth="1"/>
    <col min="15877" max="15877" width="10.5703125" style="122" customWidth="1"/>
    <col min="15878" max="15878" width="9.28515625" style="122" customWidth="1"/>
    <col min="15879" max="15879" width="11.42578125" style="122" customWidth="1"/>
    <col min="15880" max="15907" width="0" style="122" hidden="1" customWidth="1"/>
    <col min="15908" max="16128" width="8.7109375" style="122"/>
    <col min="16129" max="16129" width="4.28515625" style="122" customWidth="1"/>
    <col min="16130" max="16130" width="12.140625" style="122" customWidth="1"/>
    <col min="16131" max="16131" width="43.28515625" style="122" customWidth="1"/>
    <col min="16132" max="16132" width="4.5703125" style="122" customWidth="1"/>
    <col min="16133" max="16133" width="10.5703125" style="122" customWidth="1"/>
    <col min="16134" max="16134" width="9.28515625" style="122" customWidth="1"/>
    <col min="16135" max="16135" width="11.42578125" style="122" customWidth="1"/>
    <col min="16136" max="16163" width="0" style="122" hidden="1" customWidth="1"/>
    <col min="16164" max="16384" width="8.7109375" style="122"/>
  </cols>
  <sheetData>
    <row r="1" spans="1:56" ht="15.75" customHeight="1">
      <c r="A1" s="571" t="s">
        <v>745</v>
      </c>
      <c r="B1" s="571"/>
      <c r="C1" s="571"/>
      <c r="D1" s="571"/>
      <c r="E1" s="571"/>
      <c r="F1" s="571"/>
      <c r="G1" s="571"/>
      <c r="H1" s="121"/>
      <c r="I1" s="121"/>
      <c r="AA1" s="122" t="s">
        <v>746</v>
      </c>
    </row>
    <row r="2" spans="1:56" ht="42.75" customHeight="1">
      <c r="A2" s="123"/>
      <c r="B2" s="124" t="s">
        <v>747</v>
      </c>
      <c r="C2" s="572" t="s">
        <v>748</v>
      </c>
      <c r="D2" s="573"/>
      <c r="E2" s="573"/>
      <c r="F2" s="573"/>
      <c r="G2" s="574"/>
      <c r="H2" s="121"/>
      <c r="I2" s="121"/>
      <c r="AA2" s="122" t="s">
        <v>749</v>
      </c>
    </row>
    <row r="3" spans="1:56" ht="24.95" hidden="1" customHeight="1">
      <c r="A3" s="125" t="s">
        <v>750</v>
      </c>
      <c r="B3" s="126" t="s">
        <v>751</v>
      </c>
      <c r="C3" s="575" t="s">
        <v>752</v>
      </c>
      <c r="D3" s="575"/>
      <c r="E3" s="575"/>
      <c r="F3" s="575"/>
      <c r="G3" s="575"/>
      <c r="H3" s="121"/>
      <c r="I3" s="121"/>
      <c r="Y3" s="127" t="s">
        <v>749</v>
      </c>
      <c r="AA3" s="122" t="s">
        <v>753</v>
      </c>
    </row>
    <row r="4" spans="1:56" ht="24.95" customHeight="1">
      <c r="A4" s="128"/>
      <c r="B4" s="129" t="s">
        <v>754</v>
      </c>
      <c r="C4" s="130" t="s">
        <v>755</v>
      </c>
      <c r="D4" s="131"/>
      <c r="E4" s="132"/>
      <c r="F4" s="133"/>
      <c r="G4" s="134"/>
      <c r="H4" s="121"/>
      <c r="I4" s="121"/>
      <c r="AA4" s="122" t="s">
        <v>756</v>
      </c>
      <c r="AJ4" s="558"/>
      <c r="AK4" s="558"/>
    </row>
    <row r="5" spans="1:56" hidden="1">
      <c r="A5" s="135"/>
      <c r="B5" s="136"/>
      <c r="C5" s="136"/>
      <c r="D5" s="137"/>
      <c r="E5" s="135"/>
      <c r="F5" s="135"/>
      <c r="G5" s="135"/>
      <c r="H5" s="121"/>
      <c r="I5" s="121"/>
      <c r="AJ5" s="558"/>
      <c r="AK5" s="558"/>
    </row>
    <row r="6" spans="1:56" ht="11.25" customHeight="1">
      <c r="A6" s="138" t="s">
        <v>757</v>
      </c>
      <c r="B6" s="139" t="s">
        <v>758</v>
      </c>
      <c r="C6" s="139" t="s">
        <v>759</v>
      </c>
      <c r="D6" s="140" t="s">
        <v>12</v>
      </c>
      <c r="E6" s="138" t="s">
        <v>760</v>
      </c>
      <c r="F6" s="138" t="s">
        <v>761</v>
      </c>
      <c r="G6" s="138" t="s">
        <v>762</v>
      </c>
      <c r="H6" s="141" t="s">
        <v>763</v>
      </c>
      <c r="I6" s="142" t="s">
        <v>764</v>
      </c>
      <c r="J6" s="143" t="s">
        <v>765</v>
      </c>
      <c r="K6" s="143" t="s">
        <v>766</v>
      </c>
      <c r="L6" s="143" t="s">
        <v>767</v>
      </c>
      <c r="M6" s="143" t="s">
        <v>768</v>
      </c>
      <c r="N6" s="143" t="s">
        <v>769</v>
      </c>
      <c r="O6" s="143" t="s">
        <v>770</v>
      </c>
      <c r="P6" s="143" t="s">
        <v>771</v>
      </c>
      <c r="Q6" s="143" t="s">
        <v>772</v>
      </c>
      <c r="R6" s="143" t="s">
        <v>773</v>
      </c>
      <c r="S6" s="143" t="s">
        <v>774</v>
      </c>
      <c r="AJ6" s="558" t="s">
        <v>2348</v>
      </c>
      <c r="AK6" s="558" t="s">
        <v>2349</v>
      </c>
      <c r="AL6" s="565" t="s">
        <v>2350</v>
      </c>
    </row>
    <row r="7" spans="1:56">
      <c r="A7" s="144" t="s">
        <v>775</v>
      </c>
      <c r="B7" s="145"/>
      <c r="C7" s="145" t="s">
        <v>776</v>
      </c>
      <c r="D7" s="131"/>
      <c r="E7" s="132"/>
      <c r="F7" s="133"/>
      <c r="G7" s="146"/>
      <c r="H7" s="147"/>
      <c r="I7" s="148" t="e">
        <f>SUM(T13:T27)</f>
        <v>#REF!</v>
      </c>
      <c r="J7" s="149"/>
      <c r="K7" s="149" t="e">
        <f>SUM(U13:U27)</f>
        <v>#REF!</v>
      </c>
      <c r="L7" s="149"/>
      <c r="M7" s="149" t="e">
        <f>SUM(W13:W27)</f>
        <v>#REF!</v>
      </c>
      <c r="N7" s="149"/>
      <c r="O7" s="149" t="e">
        <f>SUM(X13:X27)</f>
        <v>#REF!</v>
      </c>
      <c r="P7" s="149"/>
      <c r="Q7" s="149"/>
      <c r="R7" s="150"/>
      <c r="S7" s="149" t="e">
        <f>SUM("#REF!)")</f>
        <v>#VALUE!</v>
      </c>
      <c r="AA7" s="122" t="s">
        <v>777</v>
      </c>
      <c r="AJ7" s="558"/>
      <c r="AK7" s="558"/>
      <c r="AL7" s="560">
        <f>SUM(AK8:AK19)</f>
        <v>5.3499999999999999E-2</v>
      </c>
    </row>
    <row r="8" spans="1:56">
      <c r="A8" s="151">
        <v>1</v>
      </c>
      <c r="B8" s="152"/>
      <c r="C8" s="153" t="s">
        <v>778</v>
      </c>
      <c r="D8" s="154" t="s">
        <v>8</v>
      </c>
      <c r="E8" s="155">
        <v>6</v>
      </c>
      <c r="F8" s="156">
        <v>0</v>
      </c>
      <c r="G8" s="134">
        <f>E8*F8</f>
        <v>0</v>
      </c>
      <c r="H8" s="157"/>
      <c r="I8" s="158"/>
      <c r="J8" s="159"/>
      <c r="K8" s="159"/>
      <c r="L8" s="159"/>
      <c r="M8" s="159"/>
      <c r="N8" s="159"/>
      <c r="O8" s="159"/>
      <c r="P8" s="159"/>
      <c r="Q8" s="159"/>
      <c r="R8" s="160"/>
      <c r="S8" s="159"/>
      <c r="AJ8" s="558">
        <v>3.4000000000000002E-4</v>
      </c>
      <c r="AK8" s="560">
        <f>SUM(E8*AJ8)</f>
        <v>2.0400000000000001E-3</v>
      </c>
    </row>
    <row r="9" spans="1:56">
      <c r="A9" s="151">
        <v>2</v>
      </c>
      <c r="B9" s="152"/>
      <c r="C9" s="153" t="s">
        <v>779</v>
      </c>
      <c r="D9" s="154" t="s">
        <v>8</v>
      </c>
      <c r="E9" s="155">
        <v>6</v>
      </c>
      <c r="F9" s="156">
        <v>0</v>
      </c>
      <c r="G9" s="134">
        <f t="shared" ref="G9:G72" si="0">E9*F9</f>
        <v>0</v>
      </c>
      <c r="H9" s="157"/>
      <c r="I9" s="158"/>
      <c r="J9" s="159"/>
      <c r="K9" s="159"/>
      <c r="L9" s="159"/>
      <c r="M9" s="159"/>
      <c r="N9" s="159"/>
      <c r="O9" s="159"/>
      <c r="P9" s="159"/>
      <c r="Q9" s="159"/>
      <c r="R9" s="160"/>
      <c r="S9" s="159"/>
      <c r="AJ9" s="558">
        <v>3.8000000000000002E-4</v>
      </c>
      <c r="AK9" s="560">
        <f t="shared" ref="AK9:AK72" si="1">SUM(E9*AJ9)</f>
        <v>2.2799999999999999E-3</v>
      </c>
    </row>
    <row r="10" spans="1:56">
      <c r="A10" s="151">
        <v>3</v>
      </c>
      <c r="B10" s="152"/>
      <c r="C10" s="153" t="s">
        <v>780</v>
      </c>
      <c r="D10" s="154" t="s">
        <v>8</v>
      </c>
      <c r="E10" s="155">
        <v>8</v>
      </c>
      <c r="F10" s="156">
        <v>0</v>
      </c>
      <c r="G10" s="134">
        <f t="shared" si="0"/>
        <v>0</v>
      </c>
      <c r="H10" s="157"/>
      <c r="I10" s="158"/>
      <c r="J10" s="159"/>
      <c r="K10" s="159"/>
      <c r="L10" s="159"/>
      <c r="M10" s="159"/>
      <c r="N10" s="159"/>
      <c r="O10" s="159"/>
      <c r="P10" s="159"/>
      <c r="Q10" s="159"/>
      <c r="R10" s="160"/>
      <c r="S10" s="159"/>
      <c r="AJ10" s="558">
        <v>4.6999999999999999E-4</v>
      </c>
      <c r="AK10" s="560">
        <f t="shared" si="1"/>
        <v>3.7599999999999999E-3</v>
      </c>
    </row>
    <row r="11" spans="1:56" ht="0.75" customHeight="1">
      <c r="A11" s="151">
        <v>4</v>
      </c>
      <c r="B11" s="152"/>
      <c r="C11" s="153" t="s">
        <v>779</v>
      </c>
      <c r="D11" s="154"/>
      <c r="E11" s="155"/>
      <c r="F11" s="156"/>
      <c r="G11" s="134">
        <f t="shared" si="0"/>
        <v>0</v>
      </c>
      <c r="H11" s="157"/>
      <c r="I11" s="158"/>
      <c r="J11" s="159"/>
      <c r="K11" s="159"/>
      <c r="L11" s="159"/>
      <c r="M11" s="159"/>
      <c r="N11" s="159"/>
      <c r="O11" s="159"/>
      <c r="P11" s="159"/>
      <c r="Q11" s="159"/>
      <c r="R11" s="160"/>
      <c r="S11" s="159"/>
      <c r="AJ11" s="558">
        <v>6.9999999999999999E-4</v>
      </c>
      <c r="AK11" s="560">
        <f t="shared" si="1"/>
        <v>0</v>
      </c>
    </row>
    <row r="12" spans="1:56" hidden="1">
      <c r="A12" s="151"/>
      <c r="B12" s="152"/>
      <c r="C12" s="153" t="s">
        <v>779</v>
      </c>
      <c r="D12" s="154"/>
      <c r="E12" s="155"/>
      <c r="F12" s="156"/>
      <c r="G12" s="134">
        <f t="shared" si="0"/>
        <v>0</v>
      </c>
      <c r="H12" s="157"/>
      <c r="I12" s="158"/>
      <c r="J12" s="159"/>
      <c r="K12" s="159"/>
      <c r="L12" s="159"/>
      <c r="M12" s="159"/>
      <c r="N12" s="159"/>
      <c r="O12" s="159"/>
      <c r="P12" s="159"/>
      <c r="Q12" s="159"/>
      <c r="R12" s="160"/>
      <c r="S12" s="159"/>
      <c r="AJ12" s="558"/>
      <c r="AK12" s="560">
        <f t="shared" si="1"/>
        <v>0</v>
      </c>
    </row>
    <row r="13" spans="1:56" outlineLevel="2">
      <c r="A13" s="151">
        <v>4</v>
      </c>
      <c r="B13" s="152"/>
      <c r="C13" s="153" t="s">
        <v>781</v>
      </c>
      <c r="D13" s="154" t="s">
        <v>8</v>
      </c>
      <c r="E13" s="155">
        <v>4</v>
      </c>
      <c r="F13" s="156">
        <v>0</v>
      </c>
      <c r="G13" s="134">
        <f t="shared" si="0"/>
        <v>0</v>
      </c>
      <c r="H13" s="161">
        <v>65.72</v>
      </c>
      <c r="I13" s="162">
        <f t="shared" ref="I13:I26" si="2">ROUND(E13*H13,2)</f>
        <v>262.88</v>
      </c>
      <c r="J13" s="163">
        <v>116.78</v>
      </c>
      <c r="K13" s="163">
        <f t="shared" ref="K13:K26" si="3">ROUND(E13*J13,2)</f>
        <v>467.12</v>
      </c>
      <c r="L13" s="163">
        <v>4.7000000000000004E-4</v>
      </c>
      <c r="M13" s="163">
        <f t="shared" ref="M13:M26" si="4">ROUND(E13*L13,2)</f>
        <v>0</v>
      </c>
      <c r="N13" s="163">
        <v>0</v>
      </c>
      <c r="O13" s="163">
        <f t="shared" ref="O13:O26" si="5">ROUND(E13*N13,2)</f>
        <v>0</v>
      </c>
      <c r="P13" s="163"/>
      <c r="Q13" s="163"/>
      <c r="R13" s="164">
        <v>0.35900000000000004</v>
      </c>
      <c r="S13" s="163">
        <f t="shared" ref="S13:S26" si="6">ROUND(E13*R13,2)</f>
        <v>1.44</v>
      </c>
      <c r="T13" s="165">
        <f t="shared" ref="T13:T27" si="7">I13</f>
        <v>262.88</v>
      </c>
      <c r="U13" s="165">
        <f t="shared" ref="U13:U27" si="8">K13</f>
        <v>467.12</v>
      </c>
      <c r="V13" s="165" t="str">
        <f t="shared" ref="V13:V27" si="9">"#REF!"</f>
        <v>#REF!</v>
      </c>
      <c r="W13" s="165">
        <f t="shared" ref="W13:W27" si="10">M13</f>
        <v>0</v>
      </c>
      <c r="X13" s="165">
        <f t="shared" ref="X13:X27" si="11">O13</f>
        <v>0</v>
      </c>
      <c r="Y13" s="165"/>
      <c r="Z13" s="165">
        <f t="shared" ref="Z13:Z26" si="12">G13</f>
        <v>0</v>
      </c>
      <c r="AA13" s="165" t="s">
        <v>782</v>
      </c>
      <c r="AB13" s="165"/>
      <c r="AC13" s="165"/>
      <c r="AD13" s="165"/>
      <c r="AE13" s="165"/>
      <c r="AF13" s="165"/>
      <c r="AG13" s="165"/>
      <c r="AH13" s="165"/>
      <c r="AI13" s="165"/>
      <c r="AJ13" s="558">
        <v>6.9999999999999999E-4</v>
      </c>
      <c r="AK13" s="560">
        <f t="shared" si="1"/>
        <v>2.8E-3</v>
      </c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</row>
    <row r="14" spans="1:56" outlineLevel="2">
      <c r="A14" s="151">
        <v>5</v>
      </c>
      <c r="B14" s="152"/>
      <c r="C14" s="153" t="s">
        <v>783</v>
      </c>
      <c r="D14" s="154" t="s">
        <v>8</v>
      </c>
      <c r="E14" s="155">
        <v>28</v>
      </c>
      <c r="F14" s="156">
        <v>0</v>
      </c>
      <c r="G14" s="134">
        <f t="shared" si="0"/>
        <v>0</v>
      </c>
      <c r="H14" s="161">
        <v>164.45</v>
      </c>
      <c r="I14" s="162">
        <f t="shared" si="2"/>
        <v>4604.6000000000004</v>
      </c>
      <c r="J14" s="163">
        <v>266.05</v>
      </c>
      <c r="K14" s="163">
        <f t="shared" si="3"/>
        <v>7449.4</v>
      </c>
      <c r="L14" s="163">
        <v>7.7999999999999999E-4</v>
      </c>
      <c r="M14" s="163">
        <f t="shared" si="4"/>
        <v>0.02</v>
      </c>
      <c r="N14" s="163">
        <v>0</v>
      </c>
      <c r="O14" s="163">
        <f t="shared" si="5"/>
        <v>0</v>
      </c>
      <c r="P14" s="163"/>
      <c r="Q14" s="163"/>
      <c r="R14" s="164">
        <v>0.81899999999999995</v>
      </c>
      <c r="S14" s="163">
        <f t="shared" si="6"/>
        <v>22.93</v>
      </c>
      <c r="T14" s="165">
        <f t="shared" si="7"/>
        <v>4604.6000000000004</v>
      </c>
      <c r="U14" s="165">
        <f t="shared" si="8"/>
        <v>7449.4</v>
      </c>
      <c r="V14" s="165" t="str">
        <f t="shared" si="9"/>
        <v>#REF!</v>
      </c>
      <c r="W14" s="165">
        <f t="shared" si="10"/>
        <v>0.02</v>
      </c>
      <c r="X14" s="165">
        <f t="shared" si="11"/>
        <v>0</v>
      </c>
      <c r="Y14" s="165"/>
      <c r="Z14" s="165">
        <f t="shared" si="12"/>
        <v>0</v>
      </c>
      <c r="AA14" s="165" t="s">
        <v>782</v>
      </c>
      <c r="AB14" s="165"/>
      <c r="AC14" s="165"/>
      <c r="AD14" s="165"/>
      <c r="AE14" s="165"/>
      <c r="AF14" s="165"/>
      <c r="AG14" s="165"/>
      <c r="AH14" s="165"/>
      <c r="AI14" s="165"/>
      <c r="AJ14" s="558">
        <v>1.5200000000000001E-3</v>
      </c>
      <c r="AK14" s="560">
        <f t="shared" si="1"/>
        <v>4.2560000000000001E-2</v>
      </c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</row>
    <row r="15" spans="1:56" outlineLevel="2">
      <c r="A15" s="151">
        <v>6</v>
      </c>
      <c r="B15" s="152"/>
      <c r="C15" s="153" t="s">
        <v>784</v>
      </c>
      <c r="D15" s="154" t="s">
        <v>35</v>
      </c>
      <c r="E15" s="155">
        <v>7</v>
      </c>
      <c r="F15" s="156">
        <v>0</v>
      </c>
      <c r="G15" s="134">
        <f t="shared" si="0"/>
        <v>0</v>
      </c>
      <c r="H15" s="161">
        <v>223.1</v>
      </c>
      <c r="I15" s="162">
        <f t="shared" si="2"/>
        <v>1561.7</v>
      </c>
      <c r="J15" s="163">
        <v>258.89999999999998</v>
      </c>
      <c r="K15" s="163">
        <f t="shared" si="3"/>
        <v>1812.3</v>
      </c>
      <c r="L15" s="163">
        <v>1.3100000000000002E-3</v>
      </c>
      <c r="M15" s="163">
        <f t="shared" si="4"/>
        <v>0.01</v>
      </c>
      <c r="N15" s="163">
        <v>0</v>
      </c>
      <c r="O15" s="163">
        <f t="shared" si="5"/>
        <v>0</v>
      </c>
      <c r="P15" s="163"/>
      <c r="Q15" s="163"/>
      <c r="R15" s="164">
        <v>0.79700000000000004</v>
      </c>
      <c r="S15" s="163">
        <f t="shared" si="6"/>
        <v>5.58</v>
      </c>
      <c r="T15" s="165">
        <f t="shared" si="7"/>
        <v>1561.7</v>
      </c>
      <c r="U15" s="165">
        <f t="shared" si="8"/>
        <v>1812.3</v>
      </c>
      <c r="V15" s="165" t="str">
        <f t="shared" si="9"/>
        <v>#REF!</v>
      </c>
      <c r="W15" s="165">
        <f t="shared" si="10"/>
        <v>0.01</v>
      </c>
      <c r="X15" s="165">
        <f t="shared" si="11"/>
        <v>0</v>
      </c>
      <c r="Y15" s="165"/>
      <c r="Z15" s="165">
        <f t="shared" si="12"/>
        <v>0</v>
      </c>
      <c r="AA15" s="165" t="s">
        <v>782</v>
      </c>
      <c r="AB15" s="165"/>
      <c r="AC15" s="165"/>
      <c r="AD15" s="165"/>
      <c r="AE15" s="165"/>
      <c r="AF15" s="165"/>
      <c r="AG15" s="165"/>
      <c r="AH15" s="165"/>
      <c r="AI15" s="165"/>
      <c r="AJ15" s="558">
        <v>0</v>
      </c>
      <c r="AK15" s="560">
        <f t="shared" si="1"/>
        <v>0</v>
      </c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</row>
    <row r="16" spans="1:56" outlineLevel="2">
      <c r="A16" s="151">
        <v>7</v>
      </c>
      <c r="B16" s="152"/>
      <c r="C16" s="153" t="s">
        <v>785</v>
      </c>
      <c r="D16" s="154" t="s">
        <v>35</v>
      </c>
      <c r="E16" s="155">
        <v>5</v>
      </c>
      <c r="F16" s="156">
        <v>0</v>
      </c>
      <c r="G16" s="134">
        <f t="shared" si="0"/>
        <v>0</v>
      </c>
      <c r="H16" s="161">
        <v>202.27</v>
      </c>
      <c r="I16" s="162" t="e">
        <f>ROUND(#REF!*H16,2)</f>
        <v>#REF!</v>
      </c>
      <c r="J16" s="163">
        <v>260.23</v>
      </c>
      <c r="K16" s="163" t="e">
        <f>ROUND(#REF!*J16,2)</f>
        <v>#REF!</v>
      </c>
      <c r="L16" s="163">
        <v>2.0899999999999998E-3</v>
      </c>
      <c r="M16" s="163" t="e">
        <f>ROUND(#REF!*L16,2)</f>
        <v>#REF!</v>
      </c>
      <c r="N16" s="163">
        <v>0</v>
      </c>
      <c r="O16" s="163" t="e">
        <f>ROUND(#REF!*N16,2)</f>
        <v>#REF!</v>
      </c>
      <c r="P16" s="163"/>
      <c r="Q16" s="163"/>
      <c r="R16" s="164">
        <v>0.8</v>
      </c>
      <c r="S16" s="163" t="e">
        <f>ROUND(#REF!*R16,2)</f>
        <v>#REF!</v>
      </c>
      <c r="T16" s="165" t="e">
        <f t="shared" si="7"/>
        <v>#REF!</v>
      </c>
      <c r="U16" s="165" t="e">
        <f t="shared" si="8"/>
        <v>#REF!</v>
      </c>
      <c r="V16" s="165" t="str">
        <f t="shared" si="9"/>
        <v>#REF!</v>
      </c>
      <c r="W16" s="165" t="e">
        <f t="shared" si="10"/>
        <v>#REF!</v>
      </c>
      <c r="X16" s="165" t="e">
        <f t="shared" si="11"/>
        <v>#REF!</v>
      </c>
      <c r="Y16" s="165"/>
      <c r="Z16" s="165" t="e">
        <f>#REF!</f>
        <v>#REF!</v>
      </c>
      <c r="AA16" s="165" t="s">
        <v>782</v>
      </c>
      <c r="AB16" s="165"/>
      <c r="AC16" s="165"/>
      <c r="AD16" s="165"/>
      <c r="AE16" s="165"/>
      <c r="AF16" s="165"/>
      <c r="AG16" s="165"/>
      <c r="AH16" s="165"/>
      <c r="AI16" s="165"/>
      <c r="AJ16" s="558">
        <v>0</v>
      </c>
      <c r="AK16" s="560">
        <f t="shared" si="1"/>
        <v>0</v>
      </c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</row>
    <row r="17" spans="1:56" outlineLevel="2">
      <c r="A17" s="151">
        <v>8</v>
      </c>
      <c r="B17" s="152"/>
      <c r="C17" s="153" t="s">
        <v>786</v>
      </c>
      <c r="D17" s="154" t="s">
        <v>35</v>
      </c>
      <c r="E17" s="155">
        <v>7</v>
      </c>
      <c r="F17" s="156">
        <v>0</v>
      </c>
      <c r="G17" s="134">
        <f t="shared" si="0"/>
        <v>0</v>
      </c>
      <c r="H17" s="161">
        <v>300.77</v>
      </c>
      <c r="I17" s="162">
        <f t="shared" si="2"/>
        <v>2105.39</v>
      </c>
      <c r="J17" s="163">
        <v>260.23</v>
      </c>
      <c r="K17" s="163">
        <f t="shared" si="3"/>
        <v>1821.61</v>
      </c>
      <c r="L17" s="163">
        <v>2.5000000000000001E-3</v>
      </c>
      <c r="M17" s="163">
        <f t="shared" si="4"/>
        <v>0.02</v>
      </c>
      <c r="N17" s="163">
        <v>0</v>
      </c>
      <c r="O17" s="163">
        <f t="shared" si="5"/>
        <v>0</v>
      </c>
      <c r="P17" s="163"/>
      <c r="Q17" s="163"/>
      <c r="R17" s="164">
        <v>0.8</v>
      </c>
      <c r="S17" s="163">
        <f t="shared" si="6"/>
        <v>5.6</v>
      </c>
      <c r="T17" s="165">
        <f t="shared" si="7"/>
        <v>2105.39</v>
      </c>
      <c r="U17" s="165">
        <f t="shared" si="8"/>
        <v>1821.61</v>
      </c>
      <c r="V17" s="165" t="str">
        <f t="shared" si="9"/>
        <v>#REF!</v>
      </c>
      <c r="W17" s="165">
        <f t="shared" si="10"/>
        <v>0.02</v>
      </c>
      <c r="X17" s="165">
        <f t="shared" si="11"/>
        <v>0</v>
      </c>
      <c r="Y17" s="165"/>
      <c r="Z17" s="165">
        <f t="shared" si="12"/>
        <v>0</v>
      </c>
      <c r="AA17" s="165" t="s">
        <v>782</v>
      </c>
      <c r="AB17" s="165"/>
      <c r="AC17" s="165"/>
      <c r="AD17" s="165"/>
      <c r="AE17" s="165"/>
      <c r="AF17" s="165"/>
      <c r="AG17" s="165"/>
      <c r="AH17" s="165"/>
      <c r="AI17" s="165"/>
      <c r="AJ17" s="558">
        <v>0</v>
      </c>
      <c r="AK17" s="560">
        <f t="shared" si="1"/>
        <v>0</v>
      </c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</row>
    <row r="18" spans="1:56" outlineLevel="2">
      <c r="A18" s="151">
        <v>9</v>
      </c>
      <c r="B18" s="152"/>
      <c r="C18" s="153" t="s">
        <v>787</v>
      </c>
      <c r="D18" s="154" t="s">
        <v>35</v>
      </c>
      <c r="E18" s="155">
        <v>2</v>
      </c>
      <c r="F18" s="156">
        <v>0</v>
      </c>
      <c r="G18" s="134">
        <f t="shared" si="0"/>
        <v>0</v>
      </c>
      <c r="H18" s="161">
        <v>371.09</v>
      </c>
      <c r="I18" s="162" t="e">
        <f>ROUND(#REF!*H18,2)</f>
        <v>#REF!</v>
      </c>
      <c r="J18" s="163">
        <v>178.91</v>
      </c>
      <c r="K18" s="163" t="e">
        <f>ROUND(#REF!*J18,2)</f>
        <v>#REF!</v>
      </c>
      <c r="L18" s="163">
        <v>3.5500000000000002E-3</v>
      </c>
      <c r="M18" s="163" t="e">
        <f>ROUND(#REF!*L18,2)</f>
        <v>#REF!</v>
      </c>
      <c r="N18" s="163">
        <v>0</v>
      </c>
      <c r="O18" s="163" t="e">
        <f>ROUND(#REF!*N18,2)</f>
        <v>#REF!</v>
      </c>
      <c r="P18" s="163"/>
      <c r="Q18" s="163"/>
      <c r="R18" s="164">
        <v>0.55000000000000004</v>
      </c>
      <c r="S18" s="163" t="e">
        <f>ROUND(#REF!*R18,2)</f>
        <v>#REF!</v>
      </c>
      <c r="T18" s="165" t="e">
        <f t="shared" si="7"/>
        <v>#REF!</v>
      </c>
      <c r="U18" s="165" t="e">
        <f t="shared" si="8"/>
        <v>#REF!</v>
      </c>
      <c r="V18" s="165" t="str">
        <f t="shared" si="9"/>
        <v>#REF!</v>
      </c>
      <c r="W18" s="165" t="e">
        <f t="shared" si="10"/>
        <v>#REF!</v>
      </c>
      <c r="X18" s="165" t="e">
        <f t="shared" si="11"/>
        <v>#REF!</v>
      </c>
      <c r="Y18" s="165"/>
      <c r="Z18" s="165" t="e">
        <f>#REF!</f>
        <v>#REF!</v>
      </c>
      <c r="AA18" s="165" t="s">
        <v>782</v>
      </c>
      <c r="AB18" s="165"/>
      <c r="AC18" s="165"/>
      <c r="AD18" s="165"/>
      <c r="AE18" s="165"/>
      <c r="AF18" s="165"/>
      <c r="AG18" s="165"/>
      <c r="AH18" s="165"/>
      <c r="AI18" s="165"/>
      <c r="AJ18" s="558">
        <v>3.0000000000000001E-5</v>
      </c>
      <c r="AK18" s="560">
        <f t="shared" si="1"/>
        <v>6.0000000000000002E-5</v>
      </c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</row>
    <row r="19" spans="1:56" outlineLevel="2">
      <c r="A19" s="151">
        <v>10</v>
      </c>
      <c r="B19" s="152"/>
      <c r="C19" s="153" t="s">
        <v>788</v>
      </c>
      <c r="D19" s="154" t="s">
        <v>8</v>
      </c>
      <c r="E19" s="155">
        <v>52</v>
      </c>
      <c r="F19" s="156">
        <v>0</v>
      </c>
      <c r="G19" s="134">
        <f t="shared" si="0"/>
        <v>0</v>
      </c>
      <c r="H19" s="161">
        <v>0</v>
      </c>
      <c r="I19" s="162" t="e">
        <f>ROUND(#REF!*H19,2)</f>
        <v>#REF!</v>
      </c>
      <c r="J19" s="163">
        <v>51.1</v>
      </c>
      <c r="K19" s="163" t="e">
        <f>ROUND(#REF!*J19,2)</f>
        <v>#REF!</v>
      </c>
      <c r="L19" s="163">
        <v>0</v>
      </c>
      <c r="M19" s="163" t="e">
        <f>ROUND(#REF!*L19,2)</f>
        <v>#REF!</v>
      </c>
      <c r="N19" s="163">
        <v>0</v>
      </c>
      <c r="O19" s="163" t="e">
        <f>ROUND(#REF!*N19,2)</f>
        <v>#REF!</v>
      </c>
      <c r="P19" s="163"/>
      <c r="Q19" s="163"/>
      <c r="R19" s="164">
        <v>0.157</v>
      </c>
      <c r="S19" s="163" t="e">
        <f>ROUND(#REF!*R19,2)</f>
        <v>#REF!</v>
      </c>
      <c r="T19" s="165" t="e">
        <f t="shared" si="7"/>
        <v>#REF!</v>
      </c>
      <c r="U19" s="165" t="e">
        <f t="shared" si="8"/>
        <v>#REF!</v>
      </c>
      <c r="V19" s="165" t="str">
        <f t="shared" si="9"/>
        <v>#REF!</v>
      </c>
      <c r="W19" s="165" t="e">
        <f t="shared" si="10"/>
        <v>#REF!</v>
      </c>
      <c r="X19" s="165" t="e">
        <f t="shared" si="11"/>
        <v>#REF!</v>
      </c>
      <c r="Y19" s="165"/>
      <c r="Z19" s="165" t="e">
        <f>#REF!</f>
        <v>#REF!</v>
      </c>
      <c r="AA19" s="165" t="s">
        <v>782</v>
      </c>
      <c r="AB19" s="165"/>
      <c r="AC19" s="165"/>
      <c r="AD19" s="165"/>
      <c r="AE19" s="165"/>
      <c r="AF19" s="165"/>
      <c r="AG19" s="165"/>
      <c r="AH19" s="165"/>
      <c r="AI19" s="165"/>
      <c r="AJ19" s="558">
        <v>0</v>
      </c>
      <c r="AK19" s="560">
        <f t="shared" si="1"/>
        <v>0</v>
      </c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</row>
    <row r="20" spans="1:56" outlineLevel="2">
      <c r="A20" s="151">
        <v>11</v>
      </c>
      <c r="B20" s="152"/>
      <c r="C20" s="153" t="s">
        <v>789</v>
      </c>
      <c r="D20" s="559" t="s">
        <v>9</v>
      </c>
      <c r="E20" s="561">
        <v>5.3499999999999999E-2</v>
      </c>
      <c r="F20" s="562">
        <v>0</v>
      </c>
      <c r="G20" s="563">
        <f t="shared" si="0"/>
        <v>0</v>
      </c>
      <c r="H20" s="161">
        <v>0</v>
      </c>
      <c r="I20" s="162">
        <f>ROUND(E16*H20,2)</f>
        <v>0</v>
      </c>
      <c r="J20" s="163">
        <v>56.6</v>
      </c>
      <c r="K20" s="163">
        <f>ROUND(E16*J20,2)</f>
        <v>283</v>
      </c>
      <c r="L20" s="163">
        <v>0</v>
      </c>
      <c r="M20" s="163">
        <f>ROUND(E16*L20,2)</f>
        <v>0</v>
      </c>
      <c r="N20" s="163">
        <v>0</v>
      </c>
      <c r="O20" s="163">
        <f>ROUND(E16*N20,2)</f>
        <v>0</v>
      </c>
      <c r="P20" s="163"/>
      <c r="Q20" s="163"/>
      <c r="R20" s="164">
        <v>0.17400000000000002</v>
      </c>
      <c r="S20" s="163">
        <f>ROUND(E16*R20,2)</f>
        <v>0.87</v>
      </c>
      <c r="T20" s="165">
        <f t="shared" si="7"/>
        <v>0</v>
      </c>
      <c r="U20" s="165">
        <f t="shared" si="8"/>
        <v>283</v>
      </c>
      <c r="V20" s="165" t="str">
        <f t="shared" si="9"/>
        <v>#REF!</v>
      </c>
      <c r="W20" s="165">
        <f t="shared" si="10"/>
        <v>0</v>
      </c>
      <c r="X20" s="165">
        <f t="shared" si="11"/>
        <v>0</v>
      </c>
      <c r="Y20" s="165"/>
      <c r="Z20" s="165">
        <f>G16</f>
        <v>0</v>
      </c>
      <c r="AA20" s="165" t="s">
        <v>782</v>
      </c>
      <c r="AB20" s="165"/>
      <c r="AC20" s="165"/>
      <c r="AD20" s="165"/>
      <c r="AE20" s="165"/>
      <c r="AF20" s="165"/>
      <c r="AG20" s="165"/>
      <c r="AH20" s="165"/>
      <c r="AI20" s="165"/>
      <c r="AJ20" s="558"/>
      <c r="AK20" s="560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</row>
    <row r="21" spans="1:56" hidden="1" outlineLevel="2">
      <c r="A21" s="151"/>
      <c r="B21" s="152"/>
      <c r="C21" s="153"/>
      <c r="D21" s="154"/>
      <c r="E21" s="155"/>
      <c r="F21" s="156"/>
      <c r="G21" s="134">
        <f t="shared" si="0"/>
        <v>0</v>
      </c>
      <c r="H21" s="161">
        <v>0</v>
      </c>
      <c r="I21" s="162">
        <f t="shared" si="2"/>
        <v>0</v>
      </c>
      <c r="J21" s="163">
        <v>84.3</v>
      </c>
      <c r="K21" s="163">
        <f t="shared" si="3"/>
        <v>0</v>
      </c>
      <c r="L21" s="163">
        <v>0</v>
      </c>
      <c r="M21" s="163">
        <f t="shared" si="4"/>
        <v>0</v>
      </c>
      <c r="N21" s="163">
        <v>0</v>
      </c>
      <c r="O21" s="163">
        <f t="shared" si="5"/>
        <v>0</v>
      </c>
      <c r="P21" s="163"/>
      <c r="Q21" s="163"/>
      <c r="R21" s="164">
        <v>0.25900000000000001</v>
      </c>
      <c r="S21" s="163">
        <f t="shared" si="6"/>
        <v>0</v>
      </c>
      <c r="T21" s="165">
        <f t="shared" si="7"/>
        <v>0</v>
      </c>
      <c r="U21" s="165">
        <f t="shared" si="8"/>
        <v>0</v>
      </c>
      <c r="V21" s="165" t="str">
        <f t="shared" si="9"/>
        <v>#REF!</v>
      </c>
      <c r="W21" s="165">
        <f t="shared" si="10"/>
        <v>0</v>
      </c>
      <c r="X21" s="165">
        <f t="shared" si="11"/>
        <v>0</v>
      </c>
      <c r="Y21" s="165"/>
      <c r="Z21" s="165">
        <f t="shared" si="12"/>
        <v>0</v>
      </c>
      <c r="AA21" s="165" t="s">
        <v>782</v>
      </c>
      <c r="AB21" s="165"/>
      <c r="AC21" s="165"/>
      <c r="AD21" s="165"/>
      <c r="AE21" s="165"/>
      <c r="AF21" s="165"/>
      <c r="AG21" s="165"/>
      <c r="AH21" s="165"/>
      <c r="AI21" s="165"/>
      <c r="AJ21" s="558"/>
      <c r="AK21" s="560">
        <f t="shared" si="1"/>
        <v>0</v>
      </c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</row>
    <row r="22" spans="1:56" hidden="1" outlineLevel="2">
      <c r="A22" s="151"/>
      <c r="B22" s="152"/>
      <c r="C22" s="153"/>
      <c r="D22" s="154"/>
      <c r="E22" s="155"/>
      <c r="F22" s="156"/>
      <c r="G22" s="134">
        <f t="shared" si="0"/>
        <v>0</v>
      </c>
      <c r="H22" s="161">
        <v>0</v>
      </c>
      <c r="I22" s="162">
        <f>ROUND(E18*H22,2)</f>
        <v>0</v>
      </c>
      <c r="J22" s="163">
        <v>54.14</v>
      </c>
      <c r="K22" s="163">
        <f>ROUND(E18*J22,2)</f>
        <v>108.28</v>
      </c>
      <c r="L22" s="163">
        <v>6.5000000000000008E-4</v>
      </c>
      <c r="M22" s="163">
        <f>ROUND(E18*L22,2)</f>
        <v>0</v>
      </c>
      <c r="N22" s="163">
        <v>0</v>
      </c>
      <c r="O22" s="163">
        <f>ROUND(E18*N22,2)</f>
        <v>0</v>
      </c>
      <c r="P22" s="163"/>
      <c r="Q22" s="163"/>
      <c r="R22" s="164">
        <v>0.18</v>
      </c>
      <c r="S22" s="163">
        <f>ROUND(E18*R22,2)</f>
        <v>0.36</v>
      </c>
      <c r="T22" s="165">
        <f t="shared" si="7"/>
        <v>0</v>
      </c>
      <c r="U22" s="165">
        <f t="shared" si="8"/>
        <v>108.28</v>
      </c>
      <c r="V22" s="165" t="str">
        <f t="shared" si="9"/>
        <v>#REF!</v>
      </c>
      <c r="W22" s="165">
        <f t="shared" si="10"/>
        <v>0</v>
      </c>
      <c r="X22" s="165">
        <f t="shared" si="11"/>
        <v>0</v>
      </c>
      <c r="Y22" s="165"/>
      <c r="Z22" s="165">
        <f>G18</f>
        <v>0</v>
      </c>
      <c r="AA22" s="165" t="s">
        <v>782</v>
      </c>
      <c r="AB22" s="165"/>
      <c r="AC22" s="165"/>
      <c r="AD22" s="165"/>
      <c r="AE22" s="165"/>
      <c r="AF22" s="165"/>
      <c r="AG22" s="165"/>
      <c r="AH22" s="165"/>
      <c r="AI22" s="165"/>
      <c r="AJ22" s="558"/>
      <c r="AK22" s="560">
        <f t="shared" si="1"/>
        <v>0</v>
      </c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</row>
    <row r="23" spans="1:56" hidden="1" outlineLevel="2">
      <c r="A23" s="151"/>
      <c r="B23" s="152"/>
      <c r="C23" s="153"/>
      <c r="D23" s="154"/>
      <c r="E23" s="155"/>
      <c r="F23" s="156"/>
      <c r="G23" s="134">
        <f t="shared" si="0"/>
        <v>0</v>
      </c>
      <c r="H23" s="161">
        <v>413.62</v>
      </c>
      <c r="I23" s="162">
        <f t="shared" si="2"/>
        <v>0</v>
      </c>
      <c r="J23" s="163">
        <v>94.38</v>
      </c>
      <c r="K23" s="163">
        <f t="shared" si="3"/>
        <v>0</v>
      </c>
      <c r="L23" s="163">
        <v>2.7000000000000006E-4</v>
      </c>
      <c r="M23" s="163">
        <f t="shared" si="4"/>
        <v>0</v>
      </c>
      <c r="N23" s="163">
        <v>0</v>
      </c>
      <c r="O23" s="163">
        <f t="shared" si="5"/>
        <v>0</v>
      </c>
      <c r="P23" s="163"/>
      <c r="Q23" s="163"/>
      <c r="R23" s="164">
        <v>0.33300000000000002</v>
      </c>
      <c r="S23" s="163">
        <f t="shared" si="6"/>
        <v>0</v>
      </c>
      <c r="T23" s="165">
        <f t="shared" si="7"/>
        <v>0</v>
      </c>
      <c r="U23" s="165">
        <f t="shared" si="8"/>
        <v>0</v>
      </c>
      <c r="V23" s="165" t="str">
        <f t="shared" si="9"/>
        <v>#REF!</v>
      </c>
      <c r="W23" s="165">
        <f t="shared" si="10"/>
        <v>0</v>
      </c>
      <c r="X23" s="165">
        <f t="shared" si="11"/>
        <v>0</v>
      </c>
      <c r="Y23" s="165"/>
      <c r="Z23" s="165">
        <f t="shared" si="12"/>
        <v>0</v>
      </c>
      <c r="AA23" s="165" t="s">
        <v>782</v>
      </c>
      <c r="AB23" s="165"/>
      <c r="AC23" s="165"/>
      <c r="AD23" s="165"/>
      <c r="AE23" s="165"/>
      <c r="AF23" s="165"/>
      <c r="AG23" s="165"/>
      <c r="AH23" s="165"/>
      <c r="AI23" s="165"/>
      <c r="AJ23" s="558"/>
      <c r="AK23" s="560">
        <f t="shared" si="1"/>
        <v>0</v>
      </c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</row>
    <row r="24" spans="1:56" hidden="1" outlineLevel="2">
      <c r="A24" s="151"/>
      <c r="B24" s="152"/>
      <c r="C24" s="153"/>
      <c r="D24" s="154"/>
      <c r="E24" s="155"/>
      <c r="F24" s="156"/>
      <c r="G24" s="134">
        <f t="shared" si="0"/>
        <v>0</v>
      </c>
      <c r="H24" s="161">
        <v>0.56000000000000005</v>
      </c>
      <c r="I24" s="162">
        <f>ROUND(E19*H24,2)</f>
        <v>29.12</v>
      </c>
      <c r="J24" s="163">
        <v>15.64</v>
      </c>
      <c r="K24" s="163">
        <f>ROUND(E19*J24,2)</f>
        <v>813.28</v>
      </c>
      <c r="L24" s="163">
        <v>0</v>
      </c>
      <c r="M24" s="163">
        <f>ROUND(E19*L24,2)</f>
        <v>0</v>
      </c>
      <c r="N24" s="163">
        <v>0</v>
      </c>
      <c r="O24" s="163">
        <f>ROUND(E19*N24,2)</f>
        <v>0</v>
      </c>
      <c r="P24" s="163"/>
      <c r="Q24" s="163"/>
      <c r="R24" s="164">
        <v>4.8000000000000001E-2</v>
      </c>
      <c r="S24" s="163">
        <f>ROUND(E19*R24,2)</f>
        <v>2.5</v>
      </c>
      <c r="T24" s="165">
        <f t="shared" si="7"/>
        <v>29.12</v>
      </c>
      <c r="U24" s="165">
        <f t="shared" si="8"/>
        <v>813.28</v>
      </c>
      <c r="V24" s="165" t="str">
        <f t="shared" si="9"/>
        <v>#REF!</v>
      </c>
      <c r="W24" s="165">
        <f t="shared" si="10"/>
        <v>0</v>
      </c>
      <c r="X24" s="165">
        <f t="shared" si="11"/>
        <v>0</v>
      </c>
      <c r="Y24" s="165"/>
      <c r="Z24" s="165">
        <f>G19</f>
        <v>0</v>
      </c>
      <c r="AA24" s="165" t="s">
        <v>782</v>
      </c>
      <c r="AB24" s="165"/>
      <c r="AC24" s="165"/>
      <c r="AD24" s="165"/>
      <c r="AE24" s="165"/>
      <c r="AF24" s="165"/>
      <c r="AG24" s="165"/>
      <c r="AH24" s="165"/>
      <c r="AI24" s="165"/>
      <c r="AJ24" s="558"/>
      <c r="AK24" s="560">
        <f t="shared" si="1"/>
        <v>0</v>
      </c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</row>
    <row r="25" spans="1:56" hidden="1" outlineLevel="2">
      <c r="A25" s="151"/>
      <c r="B25" s="152"/>
      <c r="C25" s="153" t="s">
        <v>790</v>
      </c>
      <c r="D25" s="154" t="s">
        <v>8</v>
      </c>
      <c r="E25" s="155">
        <v>8</v>
      </c>
      <c r="F25" s="156">
        <v>0</v>
      </c>
      <c r="G25" s="134">
        <f t="shared" si="0"/>
        <v>0</v>
      </c>
      <c r="H25" s="161">
        <v>2.23</v>
      </c>
      <c r="I25" s="162">
        <f t="shared" si="2"/>
        <v>17.84</v>
      </c>
      <c r="J25" s="163">
        <v>19.170000000000002</v>
      </c>
      <c r="K25" s="163">
        <f t="shared" si="3"/>
        <v>153.36000000000001</v>
      </c>
      <c r="L25" s="163">
        <v>0</v>
      </c>
      <c r="M25" s="163">
        <f t="shared" si="4"/>
        <v>0</v>
      </c>
      <c r="N25" s="163">
        <v>0</v>
      </c>
      <c r="O25" s="163">
        <f t="shared" si="5"/>
        <v>0</v>
      </c>
      <c r="P25" s="163"/>
      <c r="Q25" s="163"/>
      <c r="R25" s="164">
        <v>5.8999999999999997E-2</v>
      </c>
      <c r="S25" s="163">
        <f t="shared" si="6"/>
        <v>0.47</v>
      </c>
      <c r="T25" s="165">
        <f t="shared" si="7"/>
        <v>17.84</v>
      </c>
      <c r="U25" s="165">
        <f t="shared" si="8"/>
        <v>153.36000000000001</v>
      </c>
      <c r="V25" s="165" t="str">
        <f t="shared" si="9"/>
        <v>#REF!</v>
      </c>
      <c r="W25" s="165">
        <f t="shared" si="10"/>
        <v>0</v>
      </c>
      <c r="X25" s="165">
        <f t="shared" si="11"/>
        <v>0</v>
      </c>
      <c r="Y25" s="165"/>
      <c r="Z25" s="165">
        <f t="shared" si="12"/>
        <v>0</v>
      </c>
      <c r="AA25" s="165" t="s">
        <v>782</v>
      </c>
      <c r="AB25" s="165"/>
      <c r="AC25" s="165"/>
      <c r="AD25" s="165"/>
      <c r="AE25" s="165"/>
      <c r="AF25" s="165"/>
      <c r="AG25" s="165"/>
      <c r="AH25" s="165"/>
      <c r="AI25" s="165"/>
      <c r="AJ25" s="558"/>
      <c r="AK25" s="560">
        <f t="shared" si="1"/>
        <v>0</v>
      </c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</row>
    <row r="26" spans="1:56" hidden="1" outlineLevel="2">
      <c r="A26" s="151"/>
      <c r="B26" s="152"/>
      <c r="C26" s="153"/>
      <c r="D26" s="154"/>
      <c r="E26" s="155"/>
      <c r="F26" s="156"/>
      <c r="G26" s="134">
        <f t="shared" si="0"/>
        <v>0</v>
      </c>
      <c r="H26" s="161">
        <v>180</v>
      </c>
      <c r="I26" s="162">
        <f t="shared" si="2"/>
        <v>0</v>
      </c>
      <c r="J26" s="163">
        <v>0</v>
      </c>
      <c r="K26" s="163">
        <f t="shared" si="3"/>
        <v>0</v>
      </c>
      <c r="L26" s="163">
        <v>1.8000000000000001E-4</v>
      </c>
      <c r="M26" s="163">
        <f t="shared" si="4"/>
        <v>0</v>
      </c>
      <c r="N26" s="163">
        <v>0</v>
      </c>
      <c r="O26" s="163">
        <f t="shared" si="5"/>
        <v>0</v>
      </c>
      <c r="P26" s="163"/>
      <c r="Q26" s="163"/>
      <c r="R26" s="164">
        <v>0</v>
      </c>
      <c r="S26" s="163">
        <f t="shared" si="6"/>
        <v>0</v>
      </c>
      <c r="T26" s="165">
        <f t="shared" si="7"/>
        <v>0</v>
      </c>
      <c r="U26" s="165">
        <f t="shared" si="8"/>
        <v>0</v>
      </c>
      <c r="V26" s="165" t="str">
        <f t="shared" si="9"/>
        <v>#REF!</v>
      </c>
      <c r="W26" s="165">
        <f t="shared" si="10"/>
        <v>0</v>
      </c>
      <c r="X26" s="165">
        <f t="shared" si="11"/>
        <v>0</v>
      </c>
      <c r="Y26" s="165"/>
      <c r="Z26" s="165">
        <f t="shared" si="12"/>
        <v>0</v>
      </c>
      <c r="AA26" s="165" t="s">
        <v>791</v>
      </c>
      <c r="AB26" s="165"/>
      <c r="AC26" s="165"/>
      <c r="AD26" s="165"/>
      <c r="AE26" s="165"/>
      <c r="AF26" s="165"/>
      <c r="AG26" s="165"/>
      <c r="AH26" s="165"/>
      <c r="AI26" s="165"/>
      <c r="AJ26" s="558"/>
      <c r="AK26" s="560">
        <f t="shared" si="1"/>
        <v>0</v>
      </c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</row>
    <row r="27" spans="1:56" hidden="1" outlineLevel="2">
      <c r="A27" s="151"/>
      <c r="B27" s="152"/>
      <c r="C27" s="153"/>
      <c r="D27" s="154"/>
      <c r="E27" s="155"/>
      <c r="F27" s="156"/>
      <c r="G27" s="134">
        <f t="shared" si="0"/>
        <v>0</v>
      </c>
      <c r="H27" s="161">
        <v>0</v>
      </c>
      <c r="I27" s="162">
        <f>ROUND(E20*H27,2)</f>
        <v>0</v>
      </c>
      <c r="J27" s="163">
        <v>1.65</v>
      </c>
      <c r="K27" s="163">
        <f>ROUND(E20*J27,2)</f>
        <v>0.09</v>
      </c>
      <c r="L27" s="163">
        <v>0</v>
      </c>
      <c r="M27" s="163">
        <f>ROUND(E20*L27,2)</f>
        <v>0</v>
      </c>
      <c r="N27" s="163">
        <v>0</v>
      </c>
      <c r="O27" s="163">
        <f>ROUND(E20*N27,2)</f>
        <v>0</v>
      </c>
      <c r="P27" s="163"/>
      <c r="Q27" s="163"/>
      <c r="R27" s="164">
        <v>0</v>
      </c>
      <c r="S27" s="163">
        <f>ROUND(E20*R27,2)</f>
        <v>0</v>
      </c>
      <c r="T27" s="165">
        <f t="shared" si="7"/>
        <v>0</v>
      </c>
      <c r="U27" s="165">
        <f t="shared" si="8"/>
        <v>0.09</v>
      </c>
      <c r="V27" s="165" t="str">
        <f t="shared" si="9"/>
        <v>#REF!</v>
      </c>
      <c r="W27" s="165">
        <f t="shared" si="10"/>
        <v>0</v>
      </c>
      <c r="X27" s="165">
        <f t="shared" si="11"/>
        <v>0</v>
      </c>
      <c r="Y27" s="165"/>
      <c r="Z27" s="165">
        <f>G20</f>
        <v>0</v>
      </c>
      <c r="AA27" s="165" t="s">
        <v>792</v>
      </c>
      <c r="AB27" s="165"/>
      <c r="AC27" s="165"/>
      <c r="AD27" s="165"/>
      <c r="AE27" s="165"/>
      <c r="AF27" s="165"/>
      <c r="AG27" s="165"/>
      <c r="AH27" s="165"/>
      <c r="AI27" s="165"/>
      <c r="AJ27" s="558"/>
      <c r="AK27" s="560">
        <f t="shared" si="1"/>
        <v>0</v>
      </c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</row>
    <row r="28" spans="1:56" collapsed="1">
      <c r="A28" s="151" t="s">
        <v>775</v>
      </c>
      <c r="B28" s="152"/>
      <c r="C28" s="145" t="s">
        <v>793</v>
      </c>
      <c r="D28" s="154"/>
      <c r="E28" s="155"/>
      <c r="F28" s="156"/>
      <c r="G28" s="134"/>
      <c r="H28" s="166"/>
      <c r="I28" s="167" t="e">
        <f>SUM(T29:T79)</f>
        <v>#REF!</v>
      </c>
      <c r="J28" s="168"/>
      <c r="K28" s="168" t="e">
        <f>SUM(U29:U79)</f>
        <v>#REF!</v>
      </c>
      <c r="L28" s="168"/>
      <c r="M28" s="168" t="e">
        <f>SUM(W29:W79)</f>
        <v>#REF!</v>
      </c>
      <c r="N28" s="168"/>
      <c r="O28" s="168" t="e">
        <f>SUM(X29:X79)</f>
        <v>#REF!</v>
      </c>
      <c r="P28" s="168"/>
      <c r="Q28" s="168"/>
      <c r="R28" s="169"/>
      <c r="S28" s="168" t="e">
        <f>SUM("#REF!)")</f>
        <v>#VALUE!</v>
      </c>
      <c r="AA28" s="122" t="s">
        <v>777</v>
      </c>
      <c r="AJ28" s="558"/>
      <c r="AK28" s="560"/>
      <c r="AL28" s="560">
        <f>SUM(AK32:AK51)</f>
        <v>0.10110000000000001</v>
      </c>
    </row>
    <row r="29" spans="1:56" hidden="1" outlineLevel="2">
      <c r="A29" s="151">
        <v>16</v>
      </c>
      <c r="B29" s="152"/>
      <c r="C29" s="153" t="s">
        <v>794</v>
      </c>
      <c r="D29" s="154" t="s">
        <v>8</v>
      </c>
      <c r="E29" s="155">
        <v>5</v>
      </c>
      <c r="F29" s="156">
        <v>0</v>
      </c>
      <c r="G29" s="134">
        <f t="shared" si="0"/>
        <v>0</v>
      </c>
      <c r="H29" s="161">
        <v>261.7</v>
      </c>
      <c r="I29" s="162">
        <f t="shared" ref="I29:I58" si="13">ROUND(E29*H29,2)</f>
        <v>1308.5</v>
      </c>
      <c r="J29" s="163">
        <v>276.3</v>
      </c>
      <c r="K29" s="163">
        <f t="shared" ref="K29:K58" si="14">ROUND(E29*J29,2)</f>
        <v>1381.5</v>
      </c>
      <c r="L29" s="163">
        <v>1.5900000000000001E-2</v>
      </c>
      <c r="M29" s="163">
        <f t="shared" ref="M29:M58" si="15">ROUND(E29*L29,2)</f>
        <v>0.08</v>
      </c>
      <c r="N29" s="163">
        <v>0</v>
      </c>
      <c r="O29" s="163">
        <f t="shared" ref="O29:O58" si="16">ROUND(E29*N29,2)</f>
        <v>0</v>
      </c>
      <c r="P29" s="163"/>
      <c r="Q29" s="163"/>
      <c r="R29" s="164">
        <v>0.89700000000000002</v>
      </c>
      <c r="S29" s="163">
        <f t="shared" ref="S29:S58" si="17">ROUND(E29*R29,2)</f>
        <v>4.49</v>
      </c>
      <c r="T29" s="165">
        <f t="shared" ref="T29:T60" si="18">I29</f>
        <v>1308.5</v>
      </c>
      <c r="U29" s="165">
        <f t="shared" ref="U29:U60" si="19">K29</f>
        <v>1381.5</v>
      </c>
      <c r="V29" s="165" t="str">
        <f t="shared" ref="V29:V60" si="20">"#REF!"</f>
        <v>#REF!</v>
      </c>
      <c r="W29" s="165">
        <f t="shared" ref="W29:W60" si="21">M29</f>
        <v>0.08</v>
      </c>
      <c r="X29" s="165">
        <f t="shared" ref="X29:X60" si="22">O29</f>
        <v>0</v>
      </c>
      <c r="Y29" s="165"/>
      <c r="Z29" s="165">
        <f t="shared" ref="Z29:Z58" si="23">G29</f>
        <v>0</v>
      </c>
      <c r="AA29" s="165" t="s">
        <v>782</v>
      </c>
      <c r="AB29" s="165"/>
      <c r="AC29" s="165"/>
      <c r="AD29" s="165"/>
      <c r="AE29" s="165"/>
      <c r="AF29" s="165"/>
      <c r="AG29" s="165"/>
      <c r="AH29" s="165"/>
      <c r="AI29" s="165"/>
      <c r="AJ29" s="558"/>
      <c r="AK29" s="560">
        <f t="shared" si="1"/>
        <v>0</v>
      </c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</row>
    <row r="30" spans="1:56" hidden="1" outlineLevel="2">
      <c r="A30" s="151">
        <v>17</v>
      </c>
      <c r="B30" s="152"/>
      <c r="C30" s="153" t="s">
        <v>795</v>
      </c>
      <c r="D30" s="154" t="s">
        <v>8</v>
      </c>
      <c r="E30" s="155">
        <v>4</v>
      </c>
      <c r="F30" s="156">
        <v>0</v>
      </c>
      <c r="G30" s="134">
        <f t="shared" si="0"/>
        <v>0</v>
      </c>
      <c r="H30" s="161">
        <v>313.64</v>
      </c>
      <c r="I30" s="162">
        <f t="shared" si="13"/>
        <v>1254.56</v>
      </c>
      <c r="J30" s="163">
        <v>263.36</v>
      </c>
      <c r="K30" s="163">
        <f t="shared" si="14"/>
        <v>1053.44</v>
      </c>
      <c r="L30" s="163">
        <v>1.387E-2</v>
      </c>
      <c r="M30" s="163">
        <f t="shared" si="15"/>
        <v>0.06</v>
      </c>
      <c r="N30" s="163">
        <v>0</v>
      </c>
      <c r="O30" s="163">
        <f t="shared" si="16"/>
        <v>0</v>
      </c>
      <c r="P30" s="163"/>
      <c r="Q30" s="163"/>
      <c r="R30" s="164">
        <v>0.82899999999999985</v>
      </c>
      <c r="S30" s="163">
        <f t="shared" si="17"/>
        <v>3.32</v>
      </c>
      <c r="T30" s="165">
        <f t="shared" si="18"/>
        <v>1254.56</v>
      </c>
      <c r="U30" s="165">
        <f t="shared" si="19"/>
        <v>1053.44</v>
      </c>
      <c r="V30" s="165" t="str">
        <f t="shared" si="20"/>
        <v>#REF!</v>
      </c>
      <c r="W30" s="165">
        <f t="shared" si="21"/>
        <v>0.06</v>
      </c>
      <c r="X30" s="165">
        <f t="shared" si="22"/>
        <v>0</v>
      </c>
      <c r="Y30" s="165"/>
      <c r="Z30" s="165">
        <f t="shared" si="23"/>
        <v>0</v>
      </c>
      <c r="AA30" s="165" t="s">
        <v>782</v>
      </c>
      <c r="AB30" s="165"/>
      <c r="AC30" s="165"/>
      <c r="AD30" s="165"/>
      <c r="AE30" s="165"/>
      <c r="AF30" s="165"/>
      <c r="AG30" s="165"/>
      <c r="AH30" s="165"/>
      <c r="AI30" s="165"/>
      <c r="AJ30" s="558"/>
      <c r="AK30" s="560">
        <f t="shared" si="1"/>
        <v>0</v>
      </c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</row>
    <row r="31" spans="1:56" hidden="1" outlineLevel="2">
      <c r="A31" s="151">
        <v>18</v>
      </c>
      <c r="B31" s="152"/>
      <c r="C31" s="153" t="s">
        <v>796</v>
      </c>
      <c r="D31" s="154" t="s">
        <v>8</v>
      </c>
      <c r="E31" s="155">
        <v>5</v>
      </c>
      <c r="F31" s="156">
        <v>0</v>
      </c>
      <c r="G31" s="134">
        <f t="shared" si="0"/>
        <v>0</v>
      </c>
      <c r="H31" s="161">
        <v>505.88</v>
      </c>
      <c r="I31" s="162">
        <f t="shared" si="13"/>
        <v>2529.4</v>
      </c>
      <c r="J31" s="163">
        <v>328.12</v>
      </c>
      <c r="K31" s="163">
        <f t="shared" si="14"/>
        <v>1640.6</v>
      </c>
      <c r="L31" s="163">
        <v>1.7930000000000001E-2</v>
      </c>
      <c r="M31" s="163">
        <f t="shared" si="15"/>
        <v>0.09</v>
      </c>
      <c r="N31" s="163">
        <v>0</v>
      </c>
      <c r="O31" s="163">
        <f t="shared" si="16"/>
        <v>0</v>
      </c>
      <c r="P31" s="163"/>
      <c r="Q31" s="163"/>
      <c r="R31" s="164">
        <v>1.0169999999999999</v>
      </c>
      <c r="S31" s="163">
        <f t="shared" si="17"/>
        <v>5.09</v>
      </c>
      <c r="T31" s="165">
        <f t="shared" si="18"/>
        <v>2529.4</v>
      </c>
      <c r="U31" s="165">
        <f t="shared" si="19"/>
        <v>1640.6</v>
      </c>
      <c r="V31" s="165" t="str">
        <f t="shared" si="20"/>
        <v>#REF!</v>
      </c>
      <c r="W31" s="165">
        <f t="shared" si="21"/>
        <v>0.09</v>
      </c>
      <c r="X31" s="165">
        <f t="shared" si="22"/>
        <v>0</v>
      </c>
      <c r="Y31" s="165"/>
      <c r="Z31" s="165">
        <f t="shared" si="23"/>
        <v>0</v>
      </c>
      <c r="AA31" s="165" t="s">
        <v>782</v>
      </c>
      <c r="AB31" s="165"/>
      <c r="AC31" s="165"/>
      <c r="AD31" s="165"/>
      <c r="AE31" s="165"/>
      <c r="AF31" s="165"/>
      <c r="AG31" s="165"/>
      <c r="AH31" s="165"/>
      <c r="AI31" s="165"/>
      <c r="AJ31" s="558"/>
      <c r="AK31" s="560">
        <f t="shared" si="1"/>
        <v>0</v>
      </c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</row>
    <row r="32" spans="1:56" outlineLevel="2">
      <c r="A32" s="151">
        <v>12</v>
      </c>
      <c r="B32" s="152"/>
      <c r="C32" s="153" t="s">
        <v>797</v>
      </c>
      <c r="D32" s="154" t="s">
        <v>8</v>
      </c>
      <c r="E32" s="155">
        <v>20</v>
      </c>
      <c r="F32" s="156">
        <v>0</v>
      </c>
      <c r="G32" s="134">
        <f t="shared" si="0"/>
        <v>0</v>
      </c>
      <c r="H32" s="161">
        <v>50.76</v>
      </c>
      <c r="I32" s="162">
        <f t="shared" si="13"/>
        <v>1015.2</v>
      </c>
      <c r="J32" s="163">
        <v>162.24</v>
      </c>
      <c r="K32" s="163">
        <f t="shared" si="14"/>
        <v>3244.8</v>
      </c>
      <c r="L32" s="163">
        <v>4.7000000000000004E-4</v>
      </c>
      <c r="M32" s="163">
        <f t="shared" si="15"/>
        <v>0.01</v>
      </c>
      <c r="N32" s="163">
        <v>0</v>
      </c>
      <c r="O32" s="163">
        <f t="shared" si="16"/>
        <v>0</v>
      </c>
      <c r="P32" s="163"/>
      <c r="Q32" s="163"/>
      <c r="R32" s="164">
        <v>0.52200000000000002</v>
      </c>
      <c r="S32" s="163">
        <f t="shared" si="17"/>
        <v>10.44</v>
      </c>
      <c r="T32" s="165">
        <f t="shared" si="18"/>
        <v>1015.2</v>
      </c>
      <c r="U32" s="165">
        <f t="shared" si="19"/>
        <v>3244.8</v>
      </c>
      <c r="V32" s="165" t="str">
        <f t="shared" si="20"/>
        <v>#REF!</v>
      </c>
      <c r="W32" s="165">
        <f t="shared" si="21"/>
        <v>0.01</v>
      </c>
      <c r="X32" s="165">
        <f t="shared" si="22"/>
        <v>0</v>
      </c>
      <c r="Y32" s="165"/>
      <c r="Z32" s="165">
        <f t="shared" si="23"/>
        <v>0</v>
      </c>
      <c r="AA32" s="165" t="s">
        <v>782</v>
      </c>
      <c r="AB32" s="165"/>
      <c r="AC32" s="165"/>
      <c r="AD32" s="165"/>
      <c r="AE32" s="165"/>
      <c r="AF32" s="165"/>
      <c r="AG32" s="165"/>
      <c r="AH32" s="165"/>
      <c r="AI32" s="165"/>
      <c r="AJ32" s="558">
        <v>3.5999999999999999E-3</v>
      </c>
      <c r="AK32" s="560">
        <f t="shared" si="1"/>
        <v>7.1999999999999995E-2</v>
      </c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</row>
    <row r="33" spans="1:56" outlineLevel="2">
      <c r="A33" s="151">
        <v>13</v>
      </c>
      <c r="B33" s="152"/>
      <c r="C33" s="153" t="s">
        <v>798</v>
      </c>
      <c r="D33" s="154" t="s">
        <v>8</v>
      </c>
      <c r="E33" s="155">
        <v>39</v>
      </c>
      <c r="F33" s="156">
        <v>0</v>
      </c>
      <c r="G33" s="134">
        <f t="shared" si="0"/>
        <v>0</v>
      </c>
      <c r="H33" s="161">
        <v>72.42</v>
      </c>
      <c r="I33" s="162">
        <f t="shared" si="13"/>
        <v>2824.38</v>
      </c>
      <c r="J33" s="163">
        <v>193.08</v>
      </c>
      <c r="K33" s="163">
        <f t="shared" si="14"/>
        <v>7530.12</v>
      </c>
      <c r="L33" s="163">
        <v>5.8E-4</v>
      </c>
      <c r="M33" s="163">
        <f t="shared" si="15"/>
        <v>0.02</v>
      </c>
      <c r="N33" s="163">
        <v>0</v>
      </c>
      <c r="O33" s="163">
        <f t="shared" si="16"/>
        <v>0</v>
      </c>
      <c r="P33" s="163"/>
      <c r="Q33" s="163"/>
      <c r="R33" s="164">
        <v>0.6159</v>
      </c>
      <c r="S33" s="163">
        <f t="shared" si="17"/>
        <v>24.02</v>
      </c>
      <c r="T33" s="165">
        <f t="shared" si="18"/>
        <v>2824.38</v>
      </c>
      <c r="U33" s="165">
        <f t="shared" si="19"/>
        <v>7530.12</v>
      </c>
      <c r="V33" s="165" t="str">
        <f t="shared" si="20"/>
        <v>#REF!</v>
      </c>
      <c r="W33" s="165">
        <f t="shared" si="21"/>
        <v>0.02</v>
      </c>
      <c r="X33" s="165">
        <f t="shared" si="22"/>
        <v>0</v>
      </c>
      <c r="Y33" s="165"/>
      <c r="Z33" s="165">
        <f t="shared" si="23"/>
        <v>0</v>
      </c>
      <c r="AA33" s="165" t="s">
        <v>782</v>
      </c>
      <c r="AB33" s="165"/>
      <c r="AC33" s="165"/>
      <c r="AD33" s="165"/>
      <c r="AE33" s="165"/>
      <c r="AF33" s="165"/>
      <c r="AG33" s="165"/>
      <c r="AH33" s="165"/>
      <c r="AI33" s="165"/>
      <c r="AJ33" s="558">
        <v>4.6999999999999999E-4</v>
      </c>
      <c r="AK33" s="560">
        <f t="shared" si="1"/>
        <v>1.8329999999999999E-2</v>
      </c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</row>
    <row r="34" spans="1:56" outlineLevel="2">
      <c r="A34" s="151">
        <v>14</v>
      </c>
      <c r="B34" s="152"/>
      <c r="C34" s="153" t="s">
        <v>799</v>
      </c>
      <c r="D34" s="154" t="s">
        <v>8</v>
      </c>
      <c r="E34" s="155">
        <v>13</v>
      </c>
      <c r="F34" s="156">
        <v>0</v>
      </c>
      <c r="G34" s="134">
        <f t="shared" si="0"/>
        <v>0</v>
      </c>
      <c r="H34" s="161">
        <v>109.16</v>
      </c>
      <c r="I34" s="162">
        <f t="shared" si="13"/>
        <v>1419.08</v>
      </c>
      <c r="J34" s="163">
        <v>216.34</v>
      </c>
      <c r="K34" s="163">
        <f t="shared" si="14"/>
        <v>2812.42</v>
      </c>
      <c r="L34" s="163">
        <v>7.5000000000000002E-4</v>
      </c>
      <c r="M34" s="163">
        <f t="shared" si="15"/>
        <v>0.01</v>
      </c>
      <c r="N34" s="163">
        <v>0</v>
      </c>
      <c r="O34" s="163">
        <f t="shared" si="16"/>
        <v>0</v>
      </c>
      <c r="P34" s="163"/>
      <c r="Q34" s="163"/>
      <c r="R34" s="164">
        <v>0.68280000000000007</v>
      </c>
      <c r="S34" s="163">
        <f t="shared" si="17"/>
        <v>8.8800000000000008</v>
      </c>
      <c r="T34" s="165">
        <f t="shared" si="18"/>
        <v>1419.08</v>
      </c>
      <c r="U34" s="165">
        <f t="shared" si="19"/>
        <v>2812.42</v>
      </c>
      <c r="V34" s="165" t="str">
        <f t="shared" si="20"/>
        <v>#REF!</v>
      </c>
      <c r="W34" s="165">
        <f t="shared" si="21"/>
        <v>0.01</v>
      </c>
      <c r="X34" s="165">
        <f t="shared" si="22"/>
        <v>0</v>
      </c>
      <c r="Y34" s="165"/>
      <c r="Z34" s="165">
        <f t="shared" si="23"/>
        <v>0</v>
      </c>
      <c r="AA34" s="165" t="s">
        <v>782</v>
      </c>
      <c r="AB34" s="165"/>
      <c r="AC34" s="165"/>
      <c r="AD34" s="165"/>
      <c r="AE34" s="165"/>
      <c r="AF34" s="165"/>
      <c r="AG34" s="165"/>
      <c r="AH34" s="165"/>
      <c r="AI34" s="165"/>
      <c r="AJ34" s="558">
        <v>5.8E-4</v>
      </c>
      <c r="AK34" s="560">
        <f t="shared" si="1"/>
        <v>7.5399999999999998E-3</v>
      </c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</row>
    <row r="35" spans="1:56" hidden="1" outlineLevel="2">
      <c r="A35" s="151">
        <v>22</v>
      </c>
      <c r="B35" s="152"/>
      <c r="C35" s="153" t="s">
        <v>800</v>
      </c>
      <c r="D35" s="154" t="s">
        <v>8</v>
      </c>
      <c r="E35" s="155">
        <v>37</v>
      </c>
      <c r="F35" s="156">
        <v>0</v>
      </c>
      <c r="G35" s="134">
        <f t="shared" si="0"/>
        <v>0</v>
      </c>
      <c r="H35" s="161">
        <v>218.75</v>
      </c>
      <c r="I35" s="162">
        <f t="shared" si="13"/>
        <v>8093.75</v>
      </c>
      <c r="J35" s="163">
        <v>243.75</v>
      </c>
      <c r="K35" s="163">
        <f t="shared" si="14"/>
        <v>9018.75</v>
      </c>
      <c r="L35" s="163">
        <v>1.1299999999999999E-3</v>
      </c>
      <c r="M35" s="163">
        <f t="shared" si="15"/>
        <v>0.04</v>
      </c>
      <c r="N35" s="163">
        <v>0</v>
      </c>
      <c r="O35" s="163">
        <f t="shared" si="16"/>
        <v>0</v>
      </c>
      <c r="P35" s="163"/>
      <c r="Q35" s="163"/>
      <c r="R35" s="164">
        <v>0.75470000000000004</v>
      </c>
      <c r="S35" s="163">
        <f t="shared" si="17"/>
        <v>27.92</v>
      </c>
      <c r="T35" s="165">
        <f t="shared" si="18"/>
        <v>8093.75</v>
      </c>
      <c r="U35" s="165">
        <f t="shared" si="19"/>
        <v>9018.75</v>
      </c>
      <c r="V35" s="165" t="str">
        <f t="shared" si="20"/>
        <v>#REF!</v>
      </c>
      <c r="W35" s="165">
        <f t="shared" si="21"/>
        <v>0.04</v>
      </c>
      <c r="X35" s="165">
        <f t="shared" si="22"/>
        <v>0</v>
      </c>
      <c r="Y35" s="165"/>
      <c r="Z35" s="165">
        <f t="shared" si="23"/>
        <v>0</v>
      </c>
      <c r="AA35" s="165" t="s">
        <v>782</v>
      </c>
      <c r="AB35" s="165"/>
      <c r="AC35" s="165"/>
      <c r="AD35" s="165"/>
      <c r="AE35" s="165"/>
      <c r="AF35" s="165"/>
      <c r="AG35" s="165"/>
      <c r="AH35" s="165"/>
      <c r="AI35" s="165"/>
      <c r="AJ35" s="558"/>
      <c r="AK35" s="560">
        <f t="shared" si="1"/>
        <v>0</v>
      </c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</row>
    <row r="36" spans="1:56" hidden="1" outlineLevel="2">
      <c r="A36" s="151">
        <v>23</v>
      </c>
      <c r="B36" s="152"/>
      <c r="C36" s="153" t="s">
        <v>801</v>
      </c>
      <c r="D36" s="154" t="s">
        <v>8</v>
      </c>
      <c r="E36" s="155">
        <v>24</v>
      </c>
      <c r="F36" s="156">
        <v>0</v>
      </c>
      <c r="G36" s="134">
        <f t="shared" si="0"/>
        <v>0</v>
      </c>
      <c r="H36" s="161">
        <v>303.06</v>
      </c>
      <c r="I36" s="162">
        <f t="shared" si="13"/>
        <v>7273.44</v>
      </c>
      <c r="J36" s="163">
        <v>302.94</v>
      </c>
      <c r="K36" s="163">
        <f t="shared" si="14"/>
        <v>7270.56</v>
      </c>
      <c r="L36" s="163">
        <v>6.0000000000000001E-3</v>
      </c>
      <c r="M36" s="163">
        <f t="shared" si="15"/>
        <v>0.14000000000000001</v>
      </c>
      <c r="N36" s="163">
        <v>0</v>
      </c>
      <c r="O36" s="163">
        <f t="shared" si="16"/>
        <v>0</v>
      </c>
      <c r="P36" s="163"/>
      <c r="Q36" s="163"/>
      <c r="R36" s="164">
        <v>0.92570000000000008</v>
      </c>
      <c r="S36" s="163">
        <f t="shared" si="17"/>
        <v>22.22</v>
      </c>
      <c r="T36" s="165">
        <f t="shared" si="18"/>
        <v>7273.44</v>
      </c>
      <c r="U36" s="165">
        <f t="shared" si="19"/>
        <v>7270.56</v>
      </c>
      <c r="V36" s="165" t="str">
        <f t="shared" si="20"/>
        <v>#REF!</v>
      </c>
      <c r="W36" s="165">
        <f t="shared" si="21"/>
        <v>0.14000000000000001</v>
      </c>
      <c r="X36" s="165">
        <f t="shared" si="22"/>
        <v>0</v>
      </c>
      <c r="Y36" s="165"/>
      <c r="Z36" s="165">
        <f t="shared" si="23"/>
        <v>0</v>
      </c>
      <c r="AA36" s="165" t="s">
        <v>782</v>
      </c>
      <c r="AB36" s="165"/>
      <c r="AC36" s="165"/>
      <c r="AD36" s="165"/>
      <c r="AE36" s="165"/>
      <c r="AF36" s="165"/>
      <c r="AG36" s="165"/>
      <c r="AH36" s="165"/>
      <c r="AI36" s="165"/>
      <c r="AJ36" s="558"/>
      <c r="AK36" s="560">
        <f t="shared" si="1"/>
        <v>0</v>
      </c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</row>
    <row r="37" spans="1:56" hidden="1" outlineLevel="2">
      <c r="A37" s="151">
        <v>22</v>
      </c>
      <c r="B37" s="152"/>
      <c r="C37" s="153" t="s">
        <v>802</v>
      </c>
      <c r="D37" s="154" t="s">
        <v>8</v>
      </c>
      <c r="E37" s="155">
        <v>1</v>
      </c>
      <c r="F37" s="156">
        <v>0</v>
      </c>
      <c r="G37" s="134">
        <f t="shared" si="0"/>
        <v>0</v>
      </c>
      <c r="H37" s="161">
        <v>0</v>
      </c>
      <c r="I37" s="162">
        <f t="shared" si="13"/>
        <v>0</v>
      </c>
      <c r="J37" s="163">
        <v>23.2</v>
      </c>
      <c r="K37" s="163">
        <f t="shared" si="14"/>
        <v>23.2</v>
      </c>
      <c r="L37" s="163">
        <v>0</v>
      </c>
      <c r="M37" s="163">
        <f t="shared" si="15"/>
        <v>0</v>
      </c>
      <c r="N37" s="163">
        <v>0</v>
      </c>
      <c r="O37" s="163">
        <f t="shared" si="16"/>
        <v>0</v>
      </c>
      <c r="P37" s="163"/>
      <c r="Q37" s="163"/>
      <c r="R37" s="164">
        <v>8.2000000000000017E-2</v>
      </c>
      <c r="S37" s="163">
        <f t="shared" si="17"/>
        <v>0.08</v>
      </c>
      <c r="T37" s="165">
        <f t="shared" si="18"/>
        <v>0</v>
      </c>
      <c r="U37" s="165">
        <f t="shared" si="19"/>
        <v>23.2</v>
      </c>
      <c r="V37" s="165" t="str">
        <f t="shared" si="20"/>
        <v>#REF!</v>
      </c>
      <c r="W37" s="165">
        <f t="shared" si="21"/>
        <v>0</v>
      </c>
      <c r="X37" s="165">
        <f t="shared" si="22"/>
        <v>0</v>
      </c>
      <c r="Y37" s="165"/>
      <c r="Z37" s="165">
        <f t="shared" si="23"/>
        <v>0</v>
      </c>
      <c r="AA37" s="165" t="s">
        <v>782</v>
      </c>
      <c r="AB37" s="165"/>
      <c r="AC37" s="165"/>
      <c r="AD37" s="165"/>
      <c r="AE37" s="165"/>
      <c r="AF37" s="165"/>
      <c r="AG37" s="165"/>
      <c r="AH37" s="165"/>
      <c r="AI37" s="165"/>
      <c r="AJ37" s="558"/>
      <c r="AK37" s="560">
        <f t="shared" si="1"/>
        <v>0</v>
      </c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</row>
    <row r="38" spans="1:56" hidden="1" outlineLevel="2">
      <c r="A38" s="151">
        <v>25</v>
      </c>
      <c r="B38" s="152"/>
      <c r="C38" s="153" t="s">
        <v>803</v>
      </c>
      <c r="D38" s="154" t="s">
        <v>8</v>
      </c>
      <c r="E38" s="155">
        <v>1</v>
      </c>
      <c r="F38" s="156">
        <v>0</v>
      </c>
      <c r="G38" s="134">
        <f t="shared" si="0"/>
        <v>0</v>
      </c>
      <c r="H38" s="161">
        <v>0</v>
      </c>
      <c r="I38" s="162">
        <f t="shared" si="13"/>
        <v>0</v>
      </c>
      <c r="J38" s="163">
        <v>32.299999999999997</v>
      </c>
      <c r="K38" s="163">
        <f t="shared" si="14"/>
        <v>32.299999999999997</v>
      </c>
      <c r="L38" s="163">
        <v>0</v>
      </c>
      <c r="M38" s="163">
        <f t="shared" si="15"/>
        <v>0</v>
      </c>
      <c r="N38" s="163">
        <v>0</v>
      </c>
      <c r="O38" s="163">
        <f t="shared" si="16"/>
        <v>0</v>
      </c>
      <c r="P38" s="163"/>
      <c r="Q38" s="163"/>
      <c r="R38" s="164">
        <v>0.114</v>
      </c>
      <c r="S38" s="163">
        <f t="shared" si="17"/>
        <v>0.11</v>
      </c>
      <c r="T38" s="165">
        <f t="shared" si="18"/>
        <v>0</v>
      </c>
      <c r="U38" s="165">
        <f t="shared" si="19"/>
        <v>32.299999999999997</v>
      </c>
      <c r="V38" s="165" t="str">
        <f t="shared" si="20"/>
        <v>#REF!</v>
      </c>
      <c r="W38" s="165">
        <f t="shared" si="21"/>
        <v>0</v>
      </c>
      <c r="X38" s="165">
        <f t="shared" si="22"/>
        <v>0</v>
      </c>
      <c r="Y38" s="165"/>
      <c r="Z38" s="165">
        <f t="shared" si="23"/>
        <v>0</v>
      </c>
      <c r="AA38" s="165" t="s">
        <v>782</v>
      </c>
      <c r="AB38" s="165"/>
      <c r="AC38" s="165"/>
      <c r="AD38" s="165"/>
      <c r="AE38" s="165"/>
      <c r="AF38" s="165"/>
      <c r="AG38" s="165"/>
      <c r="AH38" s="165"/>
      <c r="AI38" s="165"/>
      <c r="AJ38" s="558"/>
      <c r="AK38" s="560">
        <f t="shared" si="1"/>
        <v>0</v>
      </c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</row>
    <row r="39" spans="1:56" outlineLevel="2">
      <c r="A39" s="151">
        <v>15</v>
      </c>
      <c r="B39" s="152"/>
      <c r="C39" s="153" t="s">
        <v>804</v>
      </c>
      <c r="D39" s="154" t="s">
        <v>8</v>
      </c>
      <c r="E39" s="155">
        <v>20</v>
      </c>
      <c r="F39" s="156">
        <v>0</v>
      </c>
      <c r="G39" s="134">
        <f t="shared" si="0"/>
        <v>0</v>
      </c>
      <c r="H39" s="161">
        <v>6.9</v>
      </c>
      <c r="I39" s="162">
        <f t="shared" si="13"/>
        <v>138</v>
      </c>
      <c r="J39" s="163">
        <v>0</v>
      </c>
      <c r="K39" s="163">
        <f t="shared" si="14"/>
        <v>0</v>
      </c>
      <c r="L39" s="163">
        <v>1.0000000000000001E-5</v>
      </c>
      <c r="M39" s="163">
        <f t="shared" si="15"/>
        <v>0</v>
      </c>
      <c r="N39" s="163">
        <v>0</v>
      </c>
      <c r="O39" s="163">
        <f t="shared" si="16"/>
        <v>0</v>
      </c>
      <c r="P39" s="163"/>
      <c r="Q39" s="163"/>
      <c r="R39" s="164">
        <v>0</v>
      </c>
      <c r="S39" s="163">
        <f t="shared" si="17"/>
        <v>0</v>
      </c>
      <c r="T39" s="165">
        <f t="shared" si="18"/>
        <v>138</v>
      </c>
      <c r="U39" s="165">
        <f t="shared" si="19"/>
        <v>0</v>
      </c>
      <c r="V39" s="165" t="str">
        <f t="shared" si="20"/>
        <v>#REF!</v>
      </c>
      <c r="W39" s="165">
        <f t="shared" si="21"/>
        <v>0</v>
      </c>
      <c r="X39" s="165">
        <f t="shared" si="22"/>
        <v>0</v>
      </c>
      <c r="Y39" s="165"/>
      <c r="Z39" s="165">
        <f t="shared" si="23"/>
        <v>0</v>
      </c>
      <c r="AA39" s="165" t="s">
        <v>791</v>
      </c>
      <c r="AB39" s="165"/>
      <c r="AC39" s="165"/>
      <c r="AD39" s="165"/>
      <c r="AE39" s="165"/>
      <c r="AF39" s="165"/>
      <c r="AG39" s="165"/>
      <c r="AH39" s="165"/>
      <c r="AI39" s="165"/>
      <c r="AJ39" s="558">
        <v>1.0000000000000001E-5</v>
      </c>
      <c r="AK39" s="560">
        <f t="shared" si="1"/>
        <v>2.0000000000000001E-4</v>
      </c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</row>
    <row r="40" spans="1:56" outlineLevel="2">
      <c r="A40" s="151">
        <v>16</v>
      </c>
      <c r="B40" s="152"/>
      <c r="C40" s="153" t="s">
        <v>805</v>
      </c>
      <c r="D40" s="154" t="s">
        <v>8</v>
      </c>
      <c r="E40" s="155">
        <v>39</v>
      </c>
      <c r="F40" s="156">
        <v>0</v>
      </c>
      <c r="G40" s="134">
        <f t="shared" si="0"/>
        <v>0</v>
      </c>
      <c r="H40" s="161">
        <v>9.1999999999999993</v>
      </c>
      <c r="I40" s="162">
        <f t="shared" si="13"/>
        <v>358.8</v>
      </c>
      <c r="J40" s="163">
        <v>0</v>
      </c>
      <c r="K40" s="163">
        <f t="shared" si="14"/>
        <v>0</v>
      </c>
      <c r="L40" s="163">
        <v>6.0000000000000008E-5</v>
      </c>
      <c r="M40" s="163">
        <f t="shared" si="15"/>
        <v>0</v>
      </c>
      <c r="N40" s="163">
        <v>0</v>
      </c>
      <c r="O40" s="163">
        <f t="shared" si="16"/>
        <v>0</v>
      </c>
      <c r="P40" s="163"/>
      <c r="Q40" s="163"/>
      <c r="R40" s="164">
        <v>0</v>
      </c>
      <c r="S40" s="163">
        <f t="shared" si="17"/>
        <v>0</v>
      </c>
      <c r="T40" s="165">
        <f t="shared" si="18"/>
        <v>358.8</v>
      </c>
      <c r="U40" s="165">
        <f t="shared" si="19"/>
        <v>0</v>
      </c>
      <c r="V40" s="165" t="str">
        <f t="shared" si="20"/>
        <v>#REF!</v>
      </c>
      <c r="W40" s="165">
        <f t="shared" si="21"/>
        <v>0</v>
      </c>
      <c r="X40" s="165">
        <f t="shared" si="22"/>
        <v>0</v>
      </c>
      <c r="Y40" s="165"/>
      <c r="Z40" s="165">
        <f t="shared" si="23"/>
        <v>0</v>
      </c>
      <c r="AA40" s="165" t="s">
        <v>791</v>
      </c>
      <c r="AB40" s="165"/>
      <c r="AC40" s="165"/>
      <c r="AD40" s="165"/>
      <c r="AE40" s="165"/>
      <c r="AF40" s="165"/>
      <c r="AG40" s="165"/>
      <c r="AH40" s="165"/>
      <c r="AI40" s="165"/>
      <c r="AJ40" s="558">
        <v>1.0000000000000001E-5</v>
      </c>
      <c r="AK40" s="560">
        <f t="shared" si="1"/>
        <v>3.9000000000000005E-4</v>
      </c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</row>
    <row r="41" spans="1:56" outlineLevel="2">
      <c r="A41" s="151">
        <v>17</v>
      </c>
      <c r="B41" s="152"/>
      <c r="C41" s="153" t="s">
        <v>806</v>
      </c>
      <c r="D41" s="154" t="s">
        <v>8</v>
      </c>
      <c r="E41" s="155">
        <v>13</v>
      </c>
      <c r="F41" s="156">
        <v>0</v>
      </c>
      <c r="G41" s="134">
        <f t="shared" si="0"/>
        <v>0</v>
      </c>
      <c r="H41" s="161">
        <v>11.5</v>
      </c>
      <c r="I41" s="162">
        <f t="shared" si="13"/>
        <v>149.5</v>
      </c>
      <c r="J41" s="163">
        <v>0</v>
      </c>
      <c r="K41" s="163">
        <f t="shared" si="14"/>
        <v>0</v>
      </c>
      <c r="L41" s="163">
        <v>5.0000000000000002E-5</v>
      </c>
      <c r="M41" s="163">
        <f t="shared" si="15"/>
        <v>0</v>
      </c>
      <c r="N41" s="163">
        <v>0</v>
      </c>
      <c r="O41" s="163">
        <f t="shared" si="16"/>
        <v>0</v>
      </c>
      <c r="P41" s="163"/>
      <c r="Q41" s="163"/>
      <c r="R41" s="164">
        <v>0</v>
      </c>
      <c r="S41" s="163">
        <f t="shared" si="17"/>
        <v>0</v>
      </c>
      <c r="T41" s="165">
        <f t="shared" si="18"/>
        <v>149.5</v>
      </c>
      <c r="U41" s="165">
        <f t="shared" si="19"/>
        <v>0</v>
      </c>
      <c r="V41" s="165" t="str">
        <f t="shared" si="20"/>
        <v>#REF!</v>
      </c>
      <c r="W41" s="165">
        <f t="shared" si="21"/>
        <v>0</v>
      </c>
      <c r="X41" s="165">
        <f t="shared" si="22"/>
        <v>0</v>
      </c>
      <c r="Y41" s="165"/>
      <c r="Z41" s="165">
        <f t="shared" si="23"/>
        <v>0</v>
      </c>
      <c r="AA41" s="165" t="s">
        <v>791</v>
      </c>
      <c r="AB41" s="165"/>
      <c r="AC41" s="165"/>
      <c r="AD41" s="165"/>
      <c r="AE41" s="165"/>
      <c r="AF41" s="165"/>
      <c r="AG41" s="165"/>
      <c r="AH41" s="165"/>
      <c r="AI41" s="165"/>
      <c r="AJ41" s="558">
        <v>6.0000000000000002E-5</v>
      </c>
      <c r="AK41" s="560">
        <f t="shared" si="1"/>
        <v>7.7999999999999999E-4</v>
      </c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</row>
    <row r="42" spans="1:56" hidden="1" outlineLevel="2">
      <c r="A42" s="151">
        <v>29</v>
      </c>
      <c r="B42" s="152"/>
      <c r="C42" s="153" t="s">
        <v>807</v>
      </c>
      <c r="D42" s="154" t="s">
        <v>8</v>
      </c>
      <c r="E42" s="155">
        <v>37</v>
      </c>
      <c r="F42" s="156">
        <v>0</v>
      </c>
      <c r="G42" s="134">
        <f t="shared" si="0"/>
        <v>0</v>
      </c>
      <c r="H42" s="161">
        <v>12.7</v>
      </c>
      <c r="I42" s="162">
        <f t="shared" si="13"/>
        <v>469.9</v>
      </c>
      <c r="J42" s="163">
        <v>0</v>
      </c>
      <c r="K42" s="163">
        <f t="shared" si="14"/>
        <v>0</v>
      </c>
      <c r="L42" s="163">
        <v>6.0000000000000008E-5</v>
      </c>
      <c r="M42" s="163">
        <f t="shared" si="15"/>
        <v>0</v>
      </c>
      <c r="N42" s="163">
        <v>0</v>
      </c>
      <c r="O42" s="163">
        <f t="shared" si="16"/>
        <v>0</v>
      </c>
      <c r="P42" s="163"/>
      <c r="Q42" s="163"/>
      <c r="R42" s="164">
        <v>0</v>
      </c>
      <c r="S42" s="163">
        <f t="shared" si="17"/>
        <v>0</v>
      </c>
      <c r="T42" s="165">
        <f t="shared" si="18"/>
        <v>469.9</v>
      </c>
      <c r="U42" s="165">
        <f t="shared" si="19"/>
        <v>0</v>
      </c>
      <c r="V42" s="165" t="str">
        <f t="shared" si="20"/>
        <v>#REF!</v>
      </c>
      <c r="W42" s="165">
        <f t="shared" si="21"/>
        <v>0</v>
      </c>
      <c r="X42" s="165">
        <f t="shared" si="22"/>
        <v>0</v>
      </c>
      <c r="Y42" s="165"/>
      <c r="Z42" s="165">
        <f t="shared" si="23"/>
        <v>0</v>
      </c>
      <c r="AA42" s="165" t="s">
        <v>791</v>
      </c>
      <c r="AB42" s="165"/>
      <c r="AC42" s="165"/>
      <c r="AD42" s="165"/>
      <c r="AE42" s="165"/>
      <c r="AF42" s="165"/>
      <c r="AG42" s="165"/>
      <c r="AH42" s="165"/>
      <c r="AI42" s="165"/>
      <c r="AJ42" s="558"/>
      <c r="AK42" s="560">
        <f t="shared" si="1"/>
        <v>0</v>
      </c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</row>
    <row r="43" spans="1:56" hidden="1" outlineLevel="2">
      <c r="A43" s="151">
        <v>30</v>
      </c>
      <c r="B43" s="152"/>
      <c r="C43" s="153" t="s">
        <v>808</v>
      </c>
      <c r="D43" s="154" t="s">
        <v>8</v>
      </c>
      <c r="E43" s="155">
        <v>24</v>
      </c>
      <c r="F43" s="156">
        <v>0</v>
      </c>
      <c r="G43" s="134">
        <f t="shared" si="0"/>
        <v>0</v>
      </c>
      <c r="H43" s="161">
        <v>28.2</v>
      </c>
      <c r="I43" s="162">
        <f t="shared" si="13"/>
        <v>676.8</v>
      </c>
      <c r="J43" s="163">
        <v>0</v>
      </c>
      <c r="K43" s="163">
        <f t="shared" si="14"/>
        <v>0</v>
      </c>
      <c r="L43" s="163">
        <v>1.2E-4</v>
      </c>
      <c r="M43" s="163">
        <f t="shared" si="15"/>
        <v>0</v>
      </c>
      <c r="N43" s="163">
        <v>0</v>
      </c>
      <c r="O43" s="163">
        <f t="shared" si="16"/>
        <v>0</v>
      </c>
      <c r="P43" s="163"/>
      <c r="Q43" s="163"/>
      <c r="R43" s="164">
        <v>0</v>
      </c>
      <c r="S43" s="163">
        <f t="shared" si="17"/>
        <v>0</v>
      </c>
      <c r="T43" s="165">
        <f t="shared" si="18"/>
        <v>676.8</v>
      </c>
      <c r="U43" s="165">
        <f t="shared" si="19"/>
        <v>0</v>
      </c>
      <c r="V43" s="165" t="str">
        <f t="shared" si="20"/>
        <v>#REF!</v>
      </c>
      <c r="W43" s="165">
        <f t="shared" si="21"/>
        <v>0</v>
      </c>
      <c r="X43" s="165">
        <f t="shared" si="22"/>
        <v>0</v>
      </c>
      <c r="Y43" s="165"/>
      <c r="Z43" s="165">
        <f t="shared" si="23"/>
        <v>0</v>
      </c>
      <c r="AA43" s="165" t="s">
        <v>791</v>
      </c>
      <c r="AB43" s="165"/>
      <c r="AC43" s="165"/>
      <c r="AD43" s="165"/>
      <c r="AE43" s="165"/>
      <c r="AF43" s="165"/>
      <c r="AG43" s="165"/>
      <c r="AH43" s="165"/>
      <c r="AI43" s="165"/>
      <c r="AJ43" s="558"/>
      <c r="AK43" s="560">
        <f t="shared" si="1"/>
        <v>0</v>
      </c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</row>
    <row r="44" spans="1:56" hidden="1" outlineLevel="2">
      <c r="A44" s="151">
        <v>31</v>
      </c>
      <c r="B44" s="152"/>
      <c r="C44" s="153" t="s">
        <v>809</v>
      </c>
      <c r="D44" s="154" t="s">
        <v>8</v>
      </c>
      <c r="E44" s="155">
        <v>5</v>
      </c>
      <c r="F44" s="156">
        <v>0</v>
      </c>
      <c r="G44" s="134">
        <f t="shared" si="0"/>
        <v>0</v>
      </c>
      <c r="H44" s="161">
        <v>97.2</v>
      </c>
      <c r="I44" s="162">
        <f t="shared" si="13"/>
        <v>486</v>
      </c>
      <c r="J44" s="163">
        <v>0</v>
      </c>
      <c r="K44" s="163">
        <f t="shared" si="14"/>
        <v>0</v>
      </c>
      <c r="L44" s="163">
        <v>5.0000000000000002E-5</v>
      </c>
      <c r="M44" s="163">
        <f t="shared" si="15"/>
        <v>0</v>
      </c>
      <c r="N44" s="163">
        <v>0</v>
      </c>
      <c r="O44" s="163">
        <f t="shared" si="16"/>
        <v>0</v>
      </c>
      <c r="P44" s="163"/>
      <c r="Q44" s="163"/>
      <c r="R44" s="164">
        <v>0</v>
      </c>
      <c r="S44" s="163">
        <f t="shared" si="17"/>
        <v>0</v>
      </c>
      <c r="T44" s="165">
        <f t="shared" si="18"/>
        <v>486</v>
      </c>
      <c r="U44" s="165">
        <f t="shared" si="19"/>
        <v>0</v>
      </c>
      <c r="V44" s="165" t="str">
        <f t="shared" si="20"/>
        <v>#REF!</v>
      </c>
      <c r="W44" s="165">
        <f t="shared" si="21"/>
        <v>0</v>
      </c>
      <c r="X44" s="165">
        <f t="shared" si="22"/>
        <v>0</v>
      </c>
      <c r="Y44" s="165"/>
      <c r="Z44" s="165">
        <f t="shared" si="23"/>
        <v>0</v>
      </c>
      <c r="AA44" s="165" t="s">
        <v>791</v>
      </c>
      <c r="AB44" s="165"/>
      <c r="AC44" s="165"/>
      <c r="AD44" s="165"/>
      <c r="AE44" s="165"/>
      <c r="AF44" s="165"/>
      <c r="AG44" s="165"/>
      <c r="AH44" s="165"/>
      <c r="AI44" s="165"/>
      <c r="AJ44" s="558"/>
      <c r="AK44" s="560">
        <f t="shared" si="1"/>
        <v>0</v>
      </c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</row>
    <row r="45" spans="1:56" hidden="1" outlineLevel="2">
      <c r="A45" s="151">
        <v>32</v>
      </c>
      <c r="B45" s="152"/>
      <c r="C45" s="153" t="s">
        <v>810</v>
      </c>
      <c r="D45" s="154" t="s">
        <v>8</v>
      </c>
      <c r="E45" s="155">
        <v>4</v>
      </c>
      <c r="F45" s="156">
        <v>0</v>
      </c>
      <c r="G45" s="134">
        <f t="shared" si="0"/>
        <v>0</v>
      </c>
      <c r="H45" s="161">
        <v>109.5</v>
      </c>
      <c r="I45" s="162">
        <f t="shared" si="13"/>
        <v>438</v>
      </c>
      <c r="J45" s="163">
        <v>0</v>
      </c>
      <c r="K45" s="163">
        <f t="shared" si="14"/>
        <v>0</v>
      </c>
      <c r="L45" s="163">
        <v>1.2E-4</v>
      </c>
      <c r="M45" s="163">
        <f t="shared" si="15"/>
        <v>0</v>
      </c>
      <c r="N45" s="163">
        <v>0</v>
      </c>
      <c r="O45" s="163">
        <f t="shared" si="16"/>
        <v>0</v>
      </c>
      <c r="P45" s="163"/>
      <c r="Q45" s="163"/>
      <c r="R45" s="164">
        <v>0</v>
      </c>
      <c r="S45" s="163">
        <f t="shared" si="17"/>
        <v>0</v>
      </c>
      <c r="T45" s="165">
        <f t="shared" si="18"/>
        <v>438</v>
      </c>
      <c r="U45" s="165">
        <f t="shared" si="19"/>
        <v>0</v>
      </c>
      <c r="V45" s="165" t="str">
        <f t="shared" si="20"/>
        <v>#REF!</v>
      </c>
      <c r="W45" s="165">
        <f t="shared" si="21"/>
        <v>0</v>
      </c>
      <c r="X45" s="165">
        <f t="shared" si="22"/>
        <v>0</v>
      </c>
      <c r="Y45" s="165"/>
      <c r="Z45" s="165">
        <f t="shared" si="23"/>
        <v>0</v>
      </c>
      <c r="AA45" s="165" t="s">
        <v>791</v>
      </c>
      <c r="AB45" s="165"/>
      <c r="AC45" s="165"/>
      <c r="AD45" s="165"/>
      <c r="AE45" s="165"/>
      <c r="AF45" s="165"/>
      <c r="AG45" s="165"/>
      <c r="AH45" s="165"/>
      <c r="AI45" s="165"/>
      <c r="AJ45" s="558"/>
      <c r="AK45" s="560">
        <f t="shared" si="1"/>
        <v>0</v>
      </c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</row>
    <row r="46" spans="1:56" hidden="1" outlineLevel="2">
      <c r="A46" s="151">
        <v>33</v>
      </c>
      <c r="B46" s="152"/>
      <c r="C46" s="153" t="s">
        <v>811</v>
      </c>
      <c r="D46" s="154" t="s">
        <v>8</v>
      </c>
      <c r="E46" s="155">
        <v>8</v>
      </c>
      <c r="F46" s="156">
        <v>0</v>
      </c>
      <c r="G46" s="134">
        <f t="shared" si="0"/>
        <v>0</v>
      </c>
      <c r="H46" s="161">
        <v>129.5</v>
      </c>
      <c r="I46" s="162">
        <f t="shared" si="13"/>
        <v>1036</v>
      </c>
      <c r="J46" s="163">
        <v>0</v>
      </c>
      <c r="K46" s="163">
        <f t="shared" si="14"/>
        <v>0</v>
      </c>
      <c r="L46" s="163">
        <v>1.3999999999999999E-4</v>
      </c>
      <c r="M46" s="163">
        <f t="shared" si="15"/>
        <v>0</v>
      </c>
      <c r="N46" s="163">
        <v>0</v>
      </c>
      <c r="O46" s="163">
        <f t="shared" si="16"/>
        <v>0</v>
      </c>
      <c r="P46" s="163"/>
      <c r="Q46" s="163"/>
      <c r="R46" s="164">
        <v>0</v>
      </c>
      <c r="S46" s="163">
        <f t="shared" si="17"/>
        <v>0</v>
      </c>
      <c r="T46" s="165">
        <f t="shared" si="18"/>
        <v>1036</v>
      </c>
      <c r="U46" s="165">
        <f t="shared" si="19"/>
        <v>0</v>
      </c>
      <c r="V46" s="165" t="str">
        <f t="shared" si="20"/>
        <v>#REF!</v>
      </c>
      <c r="W46" s="165">
        <f t="shared" si="21"/>
        <v>0</v>
      </c>
      <c r="X46" s="165">
        <f t="shared" si="22"/>
        <v>0</v>
      </c>
      <c r="Y46" s="165"/>
      <c r="Z46" s="165">
        <f t="shared" si="23"/>
        <v>0</v>
      </c>
      <c r="AA46" s="165" t="s">
        <v>791</v>
      </c>
      <c r="AB46" s="165"/>
      <c r="AC46" s="165"/>
      <c r="AD46" s="165"/>
      <c r="AE46" s="165"/>
      <c r="AF46" s="165"/>
      <c r="AG46" s="165"/>
      <c r="AH46" s="165"/>
      <c r="AI46" s="165"/>
      <c r="AJ46" s="558"/>
      <c r="AK46" s="560">
        <f t="shared" si="1"/>
        <v>0</v>
      </c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</row>
    <row r="47" spans="1:56" outlineLevel="2">
      <c r="A47" s="151">
        <v>18</v>
      </c>
      <c r="B47" s="152"/>
      <c r="C47" s="153" t="s">
        <v>812</v>
      </c>
      <c r="D47" s="154" t="s">
        <v>35</v>
      </c>
      <c r="E47" s="155">
        <v>19</v>
      </c>
      <c r="F47" s="156">
        <v>0</v>
      </c>
      <c r="G47" s="134">
        <f t="shared" si="0"/>
        <v>0</v>
      </c>
      <c r="H47" s="161">
        <v>0</v>
      </c>
      <c r="I47" s="162" t="e">
        <f>ROUND(#REF!*H47,2)</f>
        <v>#REF!</v>
      </c>
      <c r="J47" s="163">
        <v>151</v>
      </c>
      <c r="K47" s="163" t="e">
        <f>ROUND(#REF!*J47,2)</f>
        <v>#REF!</v>
      </c>
      <c r="L47" s="163">
        <v>0</v>
      </c>
      <c r="M47" s="163" t="e">
        <f>ROUND(#REF!*L47,2)</f>
        <v>#REF!</v>
      </c>
      <c r="N47" s="163">
        <v>0</v>
      </c>
      <c r="O47" s="163" t="e">
        <f>ROUND(#REF!*N47,2)</f>
        <v>#REF!</v>
      </c>
      <c r="P47" s="163"/>
      <c r="Q47" s="163"/>
      <c r="R47" s="164">
        <v>0.42499999999999999</v>
      </c>
      <c r="S47" s="163" t="e">
        <f>ROUND(#REF!*R47,2)</f>
        <v>#REF!</v>
      </c>
      <c r="T47" s="165" t="e">
        <f t="shared" si="18"/>
        <v>#REF!</v>
      </c>
      <c r="U47" s="165" t="e">
        <f t="shared" si="19"/>
        <v>#REF!</v>
      </c>
      <c r="V47" s="165" t="str">
        <f t="shared" si="20"/>
        <v>#REF!</v>
      </c>
      <c r="W47" s="165" t="e">
        <f t="shared" si="21"/>
        <v>#REF!</v>
      </c>
      <c r="X47" s="165" t="e">
        <f t="shared" si="22"/>
        <v>#REF!</v>
      </c>
      <c r="Y47" s="165"/>
      <c r="Z47" s="165" t="e">
        <f>#REF!</f>
        <v>#REF!</v>
      </c>
      <c r="AA47" s="165" t="s">
        <v>782</v>
      </c>
      <c r="AB47" s="165"/>
      <c r="AC47" s="165"/>
      <c r="AD47" s="165"/>
      <c r="AE47" s="165"/>
      <c r="AF47" s="165"/>
      <c r="AG47" s="165"/>
      <c r="AH47" s="165"/>
      <c r="AI47" s="165"/>
      <c r="AJ47" s="558">
        <v>0</v>
      </c>
      <c r="AK47" s="560">
        <f t="shared" si="1"/>
        <v>0</v>
      </c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</row>
    <row r="48" spans="1:56" outlineLevel="2">
      <c r="A48" s="151">
        <v>19</v>
      </c>
      <c r="B48" s="152"/>
      <c r="C48" s="153" t="s">
        <v>813</v>
      </c>
      <c r="D48" s="154" t="s">
        <v>35</v>
      </c>
      <c r="E48" s="155">
        <v>19</v>
      </c>
      <c r="F48" s="156">
        <v>0</v>
      </c>
      <c r="G48" s="134">
        <f t="shared" si="0"/>
        <v>0</v>
      </c>
      <c r="H48" s="161">
        <v>0</v>
      </c>
      <c r="I48" s="162">
        <f>ROUND(E47*H48,2)</f>
        <v>0</v>
      </c>
      <c r="J48" s="163">
        <v>151</v>
      </c>
      <c r="K48" s="163">
        <f>ROUND(E47*J48,2)</f>
        <v>2869</v>
      </c>
      <c r="L48" s="163">
        <v>0</v>
      </c>
      <c r="M48" s="163">
        <f>ROUND(E47*L48,2)</f>
        <v>0</v>
      </c>
      <c r="N48" s="163">
        <v>0</v>
      </c>
      <c r="O48" s="163">
        <f>ROUND(E47*N48,2)</f>
        <v>0</v>
      </c>
      <c r="P48" s="163"/>
      <c r="Q48" s="163"/>
      <c r="R48" s="164">
        <v>0.42499999999999999</v>
      </c>
      <c r="S48" s="163">
        <f>ROUND(E47*R48,2)</f>
        <v>8.08</v>
      </c>
      <c r="T48" s="165">
        <f t="shared" si="18"/>
        <v>0</v>
      </c>
      <c r="U48" s="165">
        <f t="shared" si="19"/>
        <v>2869</v>
      </c>
      <c r="V48" s="165" t="str">
        <f t="shared" si="20"/>
        <v>#REF!</v>
      </c>
      <c r="W48" s="165">
        <f t="shared" si="21"/>
        <v>0</v>
      </c>
      <c r="X48" s="165">
        <f t="shared" si="22"/>
        <v>0</v>
      </c>
      <c r="Y48" s="165"/>
      <c r="Z48" s="165">
        <f>G47</f>
        <v>0</v>
      </c>
      <c r="AA48" s="165" t="s">
        <v>782</v>
      </c>
      <c r="AB48" s="165"/>
      <c r="AC48" s="165"/>
      <c r="AD48" s="165"/>
      <c r="AE48" s="165"/>
      <c r="AF48" s="165"/>
      <c r="AG48" s="165"/>
      <c r="AH48" s="165"/>
      <c r="AI48" s="165"/>
      <c r="AJ48" s="558">
        <v>6.0000000000000002E-5</v>
      </c>
      <c r="AK48" s="560">
        <f t="shared" si="1"/>
        <v>1.14E-3</v>
      </c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</row>
    <row r="49" spans="1:56" outlineLevel="2">
      <c r="A49" s="151">
        <v>20</v>
      </c>
      <c r="B49" s="152"/>
      <c r="C49" s="153" t="s">
        <v>814</v>
      </c>
      <c r="D49" s="154" t="s">
        <v>8</v>
      </c>
      <c r="E49" s="155">
        <v>72</v>
      </c>
      <c r="F49" s="156">
        <v>0</v>
      </c>
      <c r="G49" s="134">
        <f t="shared" si="0"/>
        <v>0</v>
      </c>
      <c r="H49" s="161">
        <v>0</v>
      </c>
      <c r="I49" s="162" t="e">
        <f>ROUND(#REF!*H49,2)</f>
        <v>#REF!</v>
      </c>
      <c r="J49" s="163">
        <v>151</v>
      </c>
      <c r="K49" s="163" t="e">
        <f>ROUND(#REF!*J49,2)</f>
        <v>#REF!</v>
      </c>
      <c r="L49" s="163">
        <v>0</v>
      </c>
      <c r="M49" s="163" t="e">
        <f>ROUND(#REF!*L49,2)</f>
        <v>#REF!</v>
      </c>
      <c r="N49" s="163">
        <v>0</v>
      </c>
      <c r="O49" s="163" t="e">
        <f>ROUND(#REF!*N49,2)</f>
        <v>#REF!</v>
      </c>
      <c r="P49" s="163"/>
      <c r="Q49" s="163"/>
      <c r="R49" s="164">
        <v>0.42499999999999999</v>
      </c>
      <c r="S49" s="163" t="e">
        <f>ROUND(#REF!*R49,2)</f>
        <v>#REF!</v>
      </c>
      <c r="T49" s="165" t="e">
        <f t="shared" si="18"/>
        <v>#REF!</v>
      </c>
      <c r="U49" s="165" t="e">
        <f t="shared" si="19"/>
        <v>#REF!</v>
      </c>
      <c r="V49" s="165" t="str">
        <f t="shared" si="20"/>
        <v>#REF!</v>
      </c>
      <c r="W49" s="165" t="e">
        <f t="shared" si="21"/>
        <v>#REF!</v>
      </c>
      <c r="X49" s="165" t="e">
        <f t="shared" si="22"/>
        <v>#REF!</v>
      </c>
      <c r="Y49" s="165"/>
      <c r="Z49" s="165" t="e">
        <f>#REF!</f>
        <v>#REF!</v>
      </c>
      <c r="AA49" s="165" t="s">
        <v>782</v>
      </c>
      <c r="AB49" s="165"/>
      <c r="AC49" s="165"/>
      <c r="AD49" s="165"/>
      <c r="AE49" s="165"/>
      <c r="AF49" s="165"/>
      <c r="AG49" s="165"/>
      <c r="AH49" s="165"/>
      <c r="AI49" s="165"/>
      <c r="AJ49" s="558">
        <v>0</v>
      </c>
      <c r="AK49" s="560">
        <f t="shared" si="1"/>
        <v>0</v>
      </c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</row>
    <row r="50" spans="1:56" hidden="1" outlineLevel="2">
      <c r="A50" s="151">
        <v>61</v>
      </c>
      <c r="B50" s="152"/>
      <c r="C50" s="153" t="s">
        <v>815</v>
      </c>
      <c r="D50" s="154" t="s">
        <v>8</v>
      </c>
      <c r="E50" s="155">
        <v>24</v>
      </c>
      <c r="F50" s="156">
        <v>0</v>
      </c>
      <c r="G50" s="134">
        <f t="shared" si="0"/>
        <v>0</v>
      </c>
      <c r="H50" s="161">
        <v>0</v>
      </c>
      <c r="I50" s="162" t="e">
        <f>ROUND(#REF!*H50,2)</f>
        <v>#REF!</v>
      </c>
      <c r="J50" s="163">
        <v>199</v>
      </c>
      <c r="K50" s="163" t="e">
        <f>ROUND(#REF!*J50,2)</f>
        <v>#REF!</v>
      </c>
      <c r="L50" s="163">
        <v>0</v>
      </c>
      <c r="M50" s="163" t="e">
        <f>ROUND(#REF!*L50,2)</f>
        <v>#REF!</v>
      </c>
      <c r="N50" s="163">
        <v>0</v>
      </c>
      <c r="O50" s="163" t="e">
        <f>ROUND(#REF!*N50,2)</f>
        <v>#REF!</v>
      </c>
      <c r="P50" s="163"/>
      <c r="Q50" s="163"/>
      <c r="R50" s="164">
        <v>0.55900000000000016</v>
      </c>
      <c r="S50" s="163" t="e">
        <f>ROUND(#REF!*R50,2)</f>
        <v>#REF!</v>
      </c>
      <c r="T50" s="165" t="e">
        <f t="shared" si="18"/>
        <v>#REF!</v>
      </c>
      <c r="U50" s="165" t="e">
        <f t="shared" si="19"/>
        <v>#REF!</v>
      </c>
      <c r="V50" s="165" t="str">
        <f t="shared" si="20"/>
        <v>#REF!</v>
      </c>
      <c r="W50" s="165" t="e">
        <f t="shared" si="21"/>
        <v>#REF!</v>
      </c>
      <c r="X50" s="165" t="e">
        <f t="shared" si="22"/>
        <v>#REF!</v>
      </c>
      <c r="Y50" s="165"/>
      <c r="Z50" s="165" t="e">
        <f>#REF!</f>
        <v>#REF!</v>
      </c>
      <c r="AA50" s="165" t="s">
        <v>782</v>
      </c>
      <c r="AB50" s="165"/>
      <c r="AC50" s="165"/>
      <c r="AD50" s="165"/>
      <c r="AE50" s="165"/>
      <c r="AF50" s="165"/>
      <c r="AG50" s="165"/>
      <c r="AH50" s="165"/>
      <c r="AI50" s="165"/>
      <c r="AJ50" s="558"/>
      <c r="AK50" s="560">
        <f t="shared" si="1"/>
        <v>0</v>
      </c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</row>
    <row r="51" spans="1:56" outlineLevel="2">
      <c r="A51" s="151">
        <v>21</v>
      </c>
      <c r="B51" s="152"/>
      <c r="C51" s="153" t="s">
        <v>816</v>
      </c>
      <c r="D51" s="154" t="s">
        <v>8</v>
      </c>
      <c r="E51" s="155">
        <v>72</v>
      </c>
      <c r="F51" s="156">
        <v>0</v>
      </c>
      <c r="G51" s="134">
        <f t="shared" si="0"/>
        <v>0</v>
      </c>
      <c r="H51" s="161">
        <v>31.03</v>
      </c>
      <c r="I51" s="162">
        <f>ROUND(E48*H51,2)</f>
        <v>589.57000000000005</v>
      </c>
      <c r="J51" s="163">
        <v>47.17</v>
      </c>
      <c r="K51" s="163">
        <f>ROUND(E48*J51,2)</f>
        <v>896.23</v>
      </c>
      <c r="L51" s="163">
        <v>4.0000000000000003E-5</v>
      </c>
      <c r="M51" s="163">
        <f>ROUND(E48*L51,2)</f>
        <v>0</v>
      </c>
      <c r="N51" s="163">
        <v>0</v>
      </c>
      <c r="O51" s="163">
        <f>ROUND(E48*N51,2)</f>
        <v>0</v>
      </c>
      <c r="P51" s="163"/>
      <c r="Q51" s="163"/>
      <c r="R51" s="164">
        <v>0.14499999999999999</v>
      </c>
      <c r="S51" s="163">
        <f>ROUND(E48*R51,2)</f>
        <v>2.76</v>
      </c>
      <c r="T51" s="165">
        <f t="shared" si="18"/>
        <v>589.57000000000005</v>
      </c>
      <c r="U51" s="165">
        <f t="shared" si="19"/>
        <v>896.23</v>
      </c>
      <c r="V51" s="165" t="str">
        <f t="shared" si="20"/>
        <v>#REF!</v>
      </c>
      <c r="W51" s="165">
        <f t="shared" si="21"/>
        <v>0</v>
      </c>
      <c r="X51" s="165">
        <f t="shared" si="22"/>
        <v>0</v>
      </c>
      <c r="Y51" s="165"/>
      <c r="Z51" s="165">
        <f>G48</f>
        <v>0</v>
      </c>
      <c r="AA51" s="165" t="s">
        <v>782</v>
      </c>
      <c r="AB51" s="165"/>
      <c r="AC51" s="165"/>
      <c r="AD51" s="165"/>
      <c r="AE51" s="165"/>
      <c r="AF51" s="165"/>
      <c r="AG51" s="165"/>
      <c r="AH51" s="165"/>
      <c r="AI51" s="165"/>
      <c r="AJ51" s="558">
        <v>1.0000000000000001E-5</v>
      </c>
      <c r="AK51" s="560">
        <f t="shared" si="1"/>
        <v>7.2000000000000005E-4</v>
      </c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</row>
    <row r="52" spans="1:56" outlineLevel="2">
      <c r="A52" s="151">
        <v>22</v>
      </c>
      <c r="B52" s="152"/>
      <c r="C52" s="153" t="s">
        <v>817</v>
      </c>
      <c r="D52" s="564" t="s">
        <v>9</v>
      </c>
      <c r="E52" s="561">
        <v>0.1011</v>
      </c>
      <c r="F52" s="562">
        <v>0</v>
      </c>
      <c r="G52" s="563">
        <f t="shared" si="0"/>
        <v>0</v>
      </c>
      <c r="H52" s="161">
        <v>3.37</v>
      </c>
      <c r="I52" s="162" t="e">
        <f>ROUND(#REF!*H52,2)</f>
        <v>#REF!</v>
      </c>
      <c r="J52" s="163">
        <v>53.63</v>
      </c>
      <c r="K52" s="163" t="e">
        <f>ROUND(#REF!*J52,2)</f>
        <v>#REF!</v>
      </c>
      <c r="L52" s="163">
        <v>0</v>
      </c>
      <c r="M52" s="163" t="e">
        <f>ROUND(#REF!*L52,2)</f>
        <v>#REF!</v>
      </c>
      <c r="N52" s="163">
        <v>0</v>
      </c>
      <c r="O52" s="163" t="e">
        <f>ROUND(#REF!*N52,2)</f>
        <v>#REF!</v>
      </c>
      <c r="P52" s="163"/>
      <c r="Q52" s="163"/>
      <c r="R52" s="164">
        <v>0.16500000000000001</v>
      </c>
      <c r="S52" s="163" t="e">
        <f>ROUND(#REF!*R52,2)</f>
        <v>#REF!</v>
      </c>
      <c r="T52" s="165" t="e">
        <f t="shared" si="18"/>
        <v>#REF!</v>
      </c>
      <c r="U52" s="165" t="e">
        <f t="shared" si="19"/>
        <v>#REF!</v>
      </c>
      <c r="V52" s="165" t="str">
        <f t="shared" si="20"/>
        <v>#REF!</v>
      </c>
      <c r="W52" s="165" t="e">
        <f t="shared" si="21"/>
        <v>#REF!</v>
      </c>
      <c r="X52" s="165" t="e">
        <f t="shared" si="22"/>
        <v>#REF!</v>
      </c>
      <c r="Y52" s="165"/>
      <c r="Z52" s="165" t="e">
        <f>#REF!</f>
        <v>#REF!</v>
      </c>
      <c r="AA52" s="165" t="s">
        <v>782</v>
      </c>
      <c r="AB52" s="165"/>
      <c r="AC52" s="165"/>
      <c r="AD52" s="165"/>
      <c r="AE52" s="165"/>
      <c r="AF52" s="165"/>
      <c r="AG52" s="165"/>
      <c r="AH52" s="165"/>
      <c r="AI52" s="165"/>
      <c r="AJ52" s="558"/>
      <c r="AK52" s="560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</row>
    <row r="53" spans="1:56" outlineLevel="2">
      <c r="A53" s="151"/>
      <c r="B53" s="152"/>
      <c r="C53" s="145" t="s">
        <v>818</v>
      </c>
      <c r="D53" s="154"/>
      <c r="E53" s="155"/>
      <c r="F53" s="156"/>
      <c r="G53" s="134"/>
      <c r="H53" s="161">
        <v>6.74</v>
      </c>
      <c r="I53" s="162" t="e">
        <f>ROUND(#REF!*H53,2)</f>
        <v>#REF!</v>
      </c>
      <c r="J53" s="163">
        <v>73.86</v>
      </c>
      <c r="K53" s="163" t="e">
        <f>ROUND(#REF!*J53,2)</f>
        <v>#REF!</v>
      </c>
      <c r="L53" s="163">
        <v>0</v>
      </c>
      <c r="M53" s="163" t="e">
        <f>ROUND(#REF!*L53,2)</f>
        <v>#REF!</v>
      </c>
      <c r="N53" s="163">
        <v>0</v>
      </c>
      <c r="O53" s="163" t="e">
        <f>ROUND(#REF!*N53,2)</f>
        <v>#REF!</v>
      </c>
      <c r="P53" s="163"/>
      <c r="Q53" s="163"/>
      <c r="R53" s="164">
        <v>0.22700000000000001</v>
      </c>
      <c r="S53" s="163" t="e">
        <f>ROUND(#REF!*R53,2)</f>
        <v>#REF!</v>
      </c>
      <c r="T53" s="165" t="e">
        <f t="shared" si="18"/>
        <v>#REF!</v>
      </c>
      <c r="U53" s="165" t="e">
        <f t="shared" si="19"/>
        <v>#REF!</v>
      </c>
      <c r="V53" s="165" t="str">
        <f t="shared" si="20"/>
        <v>#REF!</v>
      </c>
      <c r="W53" s="165" t="e">
        <f t="shared" si="21"/>
        <v>#REF!</v>
      </c>
      <c r="X53" s="165" t="e">
        <f t="shared" si="22"/>
        <v>#REF!</v>
      </c>
      <c r="Y53" s="165"/>
      <c r="Z53" s="165" t="e">
        <f>#REF!</f>
        <v>#REF!</v>
      </c>
      <c r="AA53" s="165" t="s">
        <v>782</v>
      </c>
      <c r="AB53" s="165"/>
      <c r="AC53" s="165"/>
      <c r="AD53" s="165"/>
      <c r="AE53" s="165"/>
      <c r="AF53" s="165"/>
      <c r="AG53" s="165"/>
      <c r="AH53" s="165"/>
      <c r="AI53" s="165"/>
      <c r="AJ53" s="558"/>
      <c r="AK53" s="560"/>
      <c r="AL53" s="569">
        <f>SUM(AK59:AK93)</f>
        <v>0.51252000000000009</v>
      </c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</row>
    <row r="54" spans="1:56" hidden="1" outlineLevel="2">
      <c r="A54" s="151"/>
      <c r="B54" s="152"/>
      <c r="C54" s="153"/>
      <c r="D54" s="154"/>
      <c r="E54" s="155"/>
      <c r="F54" s="156"/>
      <c r="G54" s="134">
        <f t="shared" si="0"/>
        <v>0</v>
      </c>
      <c r="H54" s="161">
        <v>8.9700000000000006</v>
      </c>
      <c r="I54" s="162">
        <f t="shared" si="13"/>
        <v>0</v>
      </c>
      <c r="J54" s="163">
        <v>87.53</v>
      </c>
      <c r="K54" s="163">
        <f t="shared" si="14"/>
        <v>0</v>
      </c>
      <c r="L54" s="163">
        <v>0</v>
      </c>
      <c r="M54" s="163">
        <f t="shared" si="15"/>
        <v>0</v>
      </c>
      <c r="N54" s="163">
        <v>0</v>
      </c>
      <c r="O54" s="163">
        <f t="shared" si="16"/>
        <v>0</v>
      </c>
      <c r="P54" s="163"/>
      <c r="Q54" s="163"/>
      <c r="R54" s="164">
        <v>0.26900000000000002</v>
      </c>
      <c r="S54" s="163">
        <f t="shared" si="17"/>
        <v>0</v>
      </c>
      <c r="T54" s="165">
        <f t="shared" si="18"/>
        <v>0</v>
      </c>
      <c r="U54" s="165">
        <f t="shared" si="19"/>
        <v>0</v>
      </c>
      <c r="V54" s="165" t="str">
        <f t="shared" si="20"/>
        <v>#REF!</v>
      </c>
      <c r="W54" s="165">
        <f t="shared" si="21"/>
        <v>0</v>
      </c>
      <c r="X54" s="165">
        <f t="shared" si="22"/>
        <v>0</v>
      </c>
      <c r="Y54" s="165"/>
      <c r="Z54" s="165">
        <f t="shared" si="23"/>
        <v>0</v>
      </c>
      <c r="AA54" s="165" t="s">
        <v>782</v>
      </c>
      <c r="AB54" s="165"/>
      <c r="AC54" s="165"/>
      <c r="AD54" s="165"/>
      <c r="AE54" s="165"/>
      <c r="AF54" s="165"/>
      <c r="AG54" s="165"/>
      <c r="AH54" s="165"/>
      <c r="AI54" s="165"/>
      <c r="AJ54" s="558"/>
      <c r="AK54" s="560">
        <f t="shared" si="1"/>
        <v>0</v>
      </c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</row>
    <row r="55" spans="1:56" hidden="1" outlineLevel="2">
      <c r="A55" s="151"/>
      <c r="B55" s="152"/>
      <c r="C55" s="153"/>
      <c r="D55" s="154"/>
      <c r="E55" s="155"/>
      <c r="F55" s="156"/>
      <c r="G55" s="134">
        <f t="shared" si="0"/>
        <v>0</v>
      </c>
      <c r="H55" s="161">
        <v>12.34</v>
      </c>
      <c r="I55" s="162">
        <f t="shared" si="13"/>
        <v>0</v>
      </c>
      <c r="J55" s="163">
        <v>114.16</v>
      </c>
      <c r="K55" s="163">
        <f t="shared" si="14"/>
        <v>0</v>
      </c>
      <c r="L55" s="163">
        <v>0</v>
      </c>
      <c r="M55" s="163">
        <f t="shared" si="15"/>
        <v>0</v>
      </c>
      <c r="N55" s="163">
        <v>0</v>
      </c>
      <c r="O55" s="163">
        <f t="shared" si="16"/>
        <v>0</v>
      </c>
      <c r="P55" s="163"/>
      <c r="Q55" s="163"/>
      <c r="R55" s="164">
        <v>0.35100000000000003</v>
      </c>
      <c r="S55" s="163">
        <f t="shared" si="17"/>
        <v>0</v>
      </c>
      <c r="T55" s="165">
        <f t="shared" si="18"/>
        <v>0</v>
      </c>
      <c r="U55" s="165">
        <f t="shared" si="19"/>
        <v>0</v>
      </c>
      <c r="V55" s="165" t="str">
        <f t="shared" si="20"/>
        <v>#REF!</v>
      </c>
      <c r="W55" s="165">
        <f t="shared" si="21"/>
        <v>0</v>
      </c>
      <c r="X55" s="165">
        <f t="shared" si="22"/>
        <v>0</v>
      </c>
      <c r="Y55" s="165"/>
      <c r="Z55" s="165">
        <f t="shared" si="23"/>
        <v>0</v>
      </c>
      <c r="AA55" s="165" t="s">
        <v>782</v>
      </c>
      <c r="AB55" s="165"/>
      <c r="AC55" s="165"/>
      <c r="AD55" s="165"/>
      <c r="AE55" s="165"/>
      <c r="AF55" s="165"/>
      <c r="AG55" s="165"/>
      <c r="AH55" s="165"/>
      <c r="AI55" s="165"/>
      <c r="AJ55" s="558"/>
      <c r="AK55" s="560">
        <f t="shared" si="1"/>
        <v>0</v>
      </c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</row>
    <row r="56" spans="1:56" hidden="1" outlineLevel="2">
      <c r="A56" s="151"/>
      <c r="B56" s="152"/>
      <c r="C56" s="153"/>
      <c r="D56" s="154"/>
      <c r="E56" s="155"/>
      <c r="F56" s="156"/>
      <c r="G56" s="134">
        <f t="shared" si="0"/>
        <v>0</v>
      </c>
      <c r="H56" s="161">
        <v>21.33</v>
      </c>
      <c r="I56" s="162">
        <f t="shared" si="13"/>
        <v>0</v>
      </c>
      <c r="J56" s="163">
        <v>138.16999999999999</v>
      </c>
      <c r="K56" s="163">
        <f t="shared" si="14"/>
        <v>0</v>
      </c>
      <c r="L56" s="163">
        <v>0</v>
      </c>
      <c r="M56" s="163">
        <f t="shared" si="15"/>
        <v>0</v>
      </c>
      <c r="N56" s="163">
        <v>0</v>
      </c>
      <c r="O56" s="163">
        <f t="shared" si="16"/>
        <v>0</v>
      </c>
      <c r="P56" s="163"/>
      <c r="Q56" s="163"/>
      <c r="R56" s="164">
        <v>0.42400000000000004</v>
      </c>
      <c r="S56" s="163">
        <f t="shared" si="17"/>
        <v>0</v>
      </c>
      <c r="T56" s="165">
        <f t="shared" si="18"/>
        <v>0</v>
      </c>
      <c r="U56" s="165">
        <f t="shared" si="19"/>
        <v>0</v>
      </c>
      <c r="V56" s="165" t="str">
        <f t="shared" si="20"/>
        <v>#REF!</v>
      </c>
      <c r="W56" s="165">
        <f t="shared" si="21"/>
        <v>0</v>
      </c>
      <c r="X56" s="165">
        <f t="shared" si="22"/>
        <v>0</v>
      </c>
      <c r="Y56" s="165"/>
      <c r="Z56" s="165">
        <f t="shared" si="23"/>
        <v>0</v>
      </c>
      <c r="AA56" s="165" t="s">
        <v>782</v>
      </c>
      <c r="AB56" s="165"/>
      <c r="AC56" s="165"/>
      <c r="AD56" s="165"/>
      <c r="AE56" s="165"/>
      <c r="AF56" s="165"/>
      <c r="AG56" s="165"/>
      <c r="AH56" s="165"/>
      <c r="AI56" s="165"/>
      <c r="AJ56" s="558"/>
      <c r="AK56" s="560">
        <f t="shared" si="1"/>
        <v>0</v>
      </c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</row>
    <row r="57" spans="1:56" hidden="1" outlineLevel="2">
      <c r="A57" s="151"/>
      <c r="B57" s="152"/>
      <c r="C57" s="153"/>
      <c r="D57" s="154"/>
      <c r="E57" s="155"/>
      <c r="F57" s="156"/>
      <c r="G57" s="134">
        <f t="shared" si="0"/>
        <v>0</v>
      </c>
      <c r="H57" s="161">
        <v>3.01</v>
      </c>
      <c r="I57" s="162">
        <f t="shared" si="13"/>
        <v>0</v>
      </c>
      <c r="J57" s="163">
        <v>466.19</v>
      </c>
      <c r="K57" s="163">
        <f t="shared" si="14"/>
        <v>0</v>
      </c>
      <c r="L57" s="163">
        <v>1.47E-3</v>
      </c>
      <c r="M57" s="163">
        <f t="shared" si="15"/>
        <v>0</v>
      </c>
      <c r="N57" s="163">
        <v>0</v>
      </c>
      <c r="O57" s="163">
        <f t="shared" si="16"/>
        <v>0</v>
      </c>
      <c r="P57" s="163"/>
      <c r="Q57" s="163"/>
      <c r="R57" s="164">
        <v>1.55</v>
      </c>
      <c r="S57" s="163">
        <f t="shared" si="17"/>
        <v>0</v>
      </c>
      <c r="T57" s="165">
        <f t="shared" si="18"/>
        <v>0</v>
      </c>
      <c r="U57" s="165">
        <f t="shared" si="19"/>
        <v>0</v>
      </c>
      <c r="V57" s="165" t="str">
        <f t="shared" si="20"/>
        <v>#REF!</v>
      </c>
      <c r="W57" s="165">
        <f t="shared" si="21"/>
        <v>0</v>
      </c>
      <c r="X57" s="165">
        <f t="shared" si="22"/>
        <v>0</v>
      </c>
      <c r="Y57" s="165"/>
      <c r="Z57" s="165">
        <f t="shared" si="23"/>
        <v>0</v>
      </c>
      <c r="AA57" s="165" t="s">
        <v>782</v>
      </c>
      <c r="AB57" s="165"/>
      <c r="AC57" s="165"/>
      <c r="AD57" s="165"/>
      <c r="AE57" s="165"/>
      <c r="AF57" s="165"/>
      <c r="AG57" s="165"/>
      <c r="AH57" s="165"/>
      <c r="AI57" s="165"/>
      <c r="AJ57" s="558"/>
      <c r="AK57" s="560">
        <f t="shared" si="1"/>
        <v>0</v>
      </c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</row>
    <row r="58" spans="1:56" hidden="1" outlineLevel="2">
      <c r="A58" s="151"/>
      <c r="B58" s="152"/>
      <c r="C58" s="153"/>
      <c r="D58" s="154"/>
      <c r="E58" s="155"/>
      <c r="F58" s="156"/>
      <c r="G58" s="134">
        <f t="shared" si="0"/>
        <v>0</v>
      </c>
      <c r="H58" s="161">
        <v>10.1</v>
      </c>
      <c r="I58" s="162">
        <f t="shared" si="13"/>
        <v>0</v>
      </c>
      <c r="J58" s="163">
        <v>93.9</v>
      </c>
      <c r="K58" s="163">
        <f t="shared" si="14"/>
        <v>0</v>
      </c>
      <c r="L58" s="163">
        <v>0</v>
      </c>
      <c r="M58" s="163">
        <f t="shared" si="15"/>
        <v>0</v>
      </c>
      <c r="N58" s="163">
        <v>0</v>
      </c>
      <c r="O58" s="163">
        <f t="shared" si="16"/>
        <v>0</v>
      </c>
      <c r="P58" s="163"/>
      <c r="Q58" s="163"/>
      <c r="R58" s="164">
        <v>0.28800000000000003</v>
      </c>
      <c r="S58" s="163">
        <f t="shared" si="17"/>
        <v>0</v>
      </c>
      <c r="T58" s="165">
        <f t="shared" si="18"/>
        <v>0</v>
      </c>
      <c r="U58" s="165">
        <f t="shared" si="19"/>
        <v>0</v>
      </c>
      <c r="V58" s="165" t="str">
        <f t="shared" si="20"/>
        <v>#REF!</v>
      </c>
      <c r="W58" s="165">
        <f t="shared" si="21"/>
        <v>0</v>
      </c>
      <c r="X58" s="165">
        <f t="shared" si="22"/>
        <v>0</v>
      </c>
      <c r="Y58" s="165"/>
      <c r="Z58" s="165">
        <f t="shared" si="23"/>
        <v>0</v>
      </c>
      <c r="AA58" s="165" t="s">
        <v>782</v>
      </c>
      <c r="AB58" s="165"/>
      <c r="AC58" s="165"/>
      <c r="AD58" s="165"/>
      <c r="AE58" s="165"/>
      <c r="AF58" s="165"/>
      <c r="AG58" s="165"/>
      <c r="AH58" s="165"/>
      <c r="AI58" s="165"/>
      <c r="AJ58" s="558"/>
      <c r="AK58" s="560">
        <f t="shared" si="1"/>
        <v>0</v>
      </c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</row>
    <row r="59" spans="1:56" outlineLevel="2">
      <c r="A59" s="151">
        <v>23</v>
      </c>
      <c r="B59" s="152"/>
      <c r="C59" s="153" t="s">
        <v>819</v>
      </c>
      <c r="D59" s="154" t="s">
        <v>35</v>
      </c>
      <c r="E59" s="155">
        <v>7</v>
      </c>
      <c r="F59" s="156">
        <v>0</v>
      </c>
      <c r="G59" s="134">
        <f t="shared" si="0"/>
        <v>0</v>
      </c>
      <c r="H59" s="161">
        <v>72</v>
      </c>
      <c r="I59" s="162" t="e">
        <f>ROUND(#REF!*H59,2)</f>
        <v>#REF!</v>
      </c>
      <c r="J59" s="163">
        <v>0</v>
      </c>
      <c r="K59" s="163" t="e">
        <f>ROUND(#REF!*J59,2)</f>
        <v>#REF!</v>
      </c>
      <c r="L59" s="163">
        <v>0</v>
      </c>
      <c r="M59" s="163" t="e">
        <f>ROUND(#REF!*L59,2)</f>
        <v>#REF!</v>
      </c>
      <c r="N59" s="163">
        <v>0</v>
      </c>
      <c r="O59" s="163" t="e">
        <f>ROUND(#REF!*N59,2)</f>
        <v>#REF!</v>
      </c>
      <c r="P59" s="163"/>
      <c r="Q59" s="163"/>
      <c r="R59" s="164">
        <v>0</v>
      </c>
      <c r="S59" s="163" t="e">
        <f>ROUND(#REF!*R59,2)</f>
        <v>#REF!</v>
      </c>
      <c r="T59" s="165" t="e">
        <f t="shared" si="18"/>
        <v>#REF!</v>
      </c>
      <c r="U59" s="165" t="e">
        <f t="shared" si="19"/>
        <v>#REF!</v>
      </c>
      <c r="V59" s="165" t="str">
        <f t="shared" si="20"/>
        <v>#REF!</v>
      </c>
      <c r="W59" s="165" t="e">
        <f t="shared" si="21"/>
        <v>#REF!</v>
      </c>
      <c r="X59" s="165" t="e">
        <f t="shared" si="22"/>
        <v>#REF!</v>
      </c>
      <c r="Y59" s="165"/>
      <c r="Z59" s="165" t="e">
        <f>#REF!</f>
        <v>#REF!</v>
      </c>
      <c r="AA59" s="165" t="s">
        <v>791</v>
      </c>
      <c r="AB59" s="165"/>
      <c r="AC59" s="165"/>
      <c r="AD59" s="165"/>
      <c r="AE59" s="165"/>
      <c r="AF59" s="165"/>
      <c r="AG59" s="165"/>
      <c r="AH59" s="165"/>
      <c r="AI59" s="165"/>
      <c r="AJ59" s="558">
        <v>8.7000000000000001E-4</v>
      </c>
      <c r="AK59" s="560">
        <f t="shared" si="1"/>
        <v>6.0899999999999999E-3</v>
      </c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</row>
    <row r="60" spans="1:56" outlineLevel="2">
      <c r="A60" s="151">
        <v>24</v>
      </c>
      <c r="B60" s="152"/>
      <c r="C60" s="153" t="s">
        <v>820</v>
      </c>
      <c r="D60" s="154" t="s">
        <v>35</v>
      </c>
      <c r="E60" s="155">
        <v>7</v>
      </c>
      <c r="F60" s="156">
        <v>0</v>
      </c>
      <c r="G60" s="134">
        <f t="shared" si="0"/>
        <v>0</v>
      </c>
      <c r="H60" s="161">
        <v>149</v>
      </c>
      <c r="I60" s="162" t="e">
        <f>ROUND(#REF!*H60,2)</f>
        <v>#REF!</v>
      </c>
      <c r="J60" s="163">
        <v>0</v>
      </c>
      <c r="K60" s="163" t="e">
        <f>ROUND(#REF!*J60,2)</f>
        <v>#REF!</v>
      </c>
      <c r="L60" s="163">
        <v>1.9000000000000001E-4</v>
      </c>
      <c r="M60" s="163" t="e">
        <f>ROUND(#REF!*L60,2)</f>
        <v>#REF!</v>
      </c>
      <c r="N60" s="163">
        <v>0</v>
      </c>
      <c r="O60" s="163" t="e">
        <f>ROUND(#REF!*N60,2)</f>
        <v>#REF!</v>
      </c>
      <c r="P60" s="163"/>
      <c r="Q60" s="163"/>
      <c r="R60" s="164">
        <v>0</v>
      </c>
      <c r="S60" s="163" t="e">
        <f>ROUND(#REF!*R60,2)</f>
        <v>#REF!</v>
      </c>
      <c r="T60" s="165" t="e">
        <f t="shared" si="18"/>
        <v>#REF!</v>
      </c>
      <c r="U60" s="165" t="e">
        <f t="shared" si="19"/>
        <v>#REF!</v>
      </c>
      <c r="V60" s="165" t="str">
        <f t="shared" si="20"/>
        <v>#REF!</v>
      </c>
      <c r="W60" s="165" t="e">
        <f t="shared" si="21"/>
        <v>#REF!</v>
      </c>
      <c r="X60" s="165" t="e">
        <f t="shared" si="22"/>
        <v>#REF!</v>
      </c>
      <c r="Y60" s="165"/>
      <c r="Z60" s="165" t="e">
        <f>#REF!</f>
        <v>#REF!</v>
      </c>
      <c r="AA60" s="165" t="s">
        <v>791</v>
      </c>
      <c r="AB60" s="165"/>
      <c r="AC60" s="165"/>
      <c r="AD60" s="165"/>
      <c r="AE60" s="165"/>
      <c r="AF60" s="165"/>
      <c r="AG60" s="165"/>
      <c r="AH60" s="165"/>
      <c r="AI60" s="165"/>
      <c r="AJ60" s="558">
        <v>0</v>
      </c>
      <c r="AK60" s="560">
        <f t="shared" si="1"/>
        <v>0</v>
      </c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</row>
    <row r="61" spans="1:56" ht="13.5" customHeight="1" outlineLevel="2">
      <c r="A61" s="151">
        <v>25</v>
      </c>
      <c r="B61" s="152"/>
      <c r="C61" s="153" t="s">
        <v>821</v>
      </c>
      <c r="D61" s="154" t="s">
        <v>35</v>
      </c>
      <c r="E61" s="155">
        <v>8</v>
      </c>
      <c r="F61" s="156">
        <v>0</v>
      </c>
      <c r="G61" s="134">
        <f t="shared" si="0"/>
        <v>0</v>
      </c>
      <c r="H61" s="161"/>
      <c r="I61" s="162"/>
      <c r="J61" s="163"/>
      <c r="K61" s="163"/>
      <c r="L61" s="163"/>
      <c r="M61" s="163"/>
      <c r="N61" s="163"/>
      <c r="O61" s="163"/>
      <c r="P61" s="163"/>
      <c r="Q61" s="163"/>
      <c r="R61" s="164"/>
      <c r="S61" s="163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558">
        <v>8.4000000000000003E-4</v>
      </c>
      <c r="AK61" s="560">
        <f t="shared" si="1"/>
        <v>6.7200000000000003E-3</v>
      </c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</row>
    <row r="62" spans="1:56" ht="12" customHeight="1" outlineLevel="2">
      <c r="A62" s="151">
        <v>26</v>
      </c>
      <c r="B62" s="152"/>
      <c r="C62" s="153" t="s">
        <v>822</v>
      </c>
      <c r="D62" s="154" t="s">
        <v>35</v>
      </c>
      <c r="E62" s="155">
        <v>4</v>
      </c>
      <c r="F62" s="156">
        <v>0</v>
      </c>
      <c r="G62" s="134">
        <f t="shared" si="0"/>
        <v>0</v>
      </c>
      <c r="H62" s="161"/>
      <c r="I62" s="162"/>
      <c r="J62" s="163"/>
      <c r="K62" s="163"/>
      <c r="L62" s="163"/>
      <c r="M62" s="163"/>
      <c r="N62" s="163"/>
      <c r="O62" s="163"/>
      <c r="P62" s="163"/>
      <c r="Q62" s="163"/>
      <c r="R62" s="164"/>
      <c r="S62" s="163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558">
        <v>6.0000000000000001E-3</v>
      </c>
      <c r="AK62" s="560">
        <f t="shared" si="1"/>
        <v>2.4E-2</v>
      </c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</row>
    <row r="63" spans="1:56" outlineLevel="2">
      <c r="A63" s="151">
        <v>27</v>
      </c>
      <c r="B63" s="152"/>
      <c r="C63" s="153" t="s">
        <v>823</v>
      </c>
      <c r="D63" s="154" t="s">
        <v>35</v>
      </c>
      <c r="E63" s="155">
        <v>7</v>
      </c>
      <c r="F63" s="156">
        <v>0</v>
      </c>
      <c r="G63" s="134">
        <f t="shared" si="0"/>
        <v>0</v>
      </c>
      <c r="H63" s="161">
        <v>307</v>
      </c>
      <c r="I63" s="162">
        <f>ROUND(E62*H63,2)</f>
        <v>1228</v>
      </c>
      <c r="J63" s="163">
        <v>0</v>
      </c>
      <c r="K63" s="163">
        <f>ROUND(E62*J63,2)</f>
        <v>0</v>
      </c>
      <c r="L63" s="163">
        <v>4.8000000000000001E-4</v>
      </c>
      <c r="M63" s="163">
        <f>ROUND(E62*L63,2)</f>
        <v>0</v>
      </c>
      <c r="N63" s="163">
        <v>0</v>
      </c>
      <c r="O63" s="163">
        <f>ROUND(E62*N63,2)</f>
        <v>0</v>
      </c>
      <c r="P63" s="163"/>
      <c r="Q63" s="163"/>
      <c r="R63" s="164">
        <v>0</v>
      </c>
      <c r="S63" s="163">
        <f>ROUND(E62*R63,2)</f>
        <v>0</v>
      </c>
      <c r="T63" s="165">
        <f t="shared" ref="T63:T79" si="24">I63</f>
        <v>1228</v>
      </c>
      <c r="U63" s="165">
        <f t="shared" ref="U63:U79" si="25">K63</f>
        <v>0</v>
      </c>
      <c r="V63" s="165" t="str">
        <f t="shared" ref="V63:V79" si="26">"#REF!"</f>
        <v>#REF!</v>
      </c>
      <c r="W63" s="165">
        <f t="shared" ref="W63:W79" si="27">M63</f>
        <v>0</v>
      </c>
      <c r="X63" s="165">
        <f t="shared" ref="X63:X79" si="28">O63</f>
        <v>0</v>
      </c>
      <c r="Y63" s="165"/>
      <c r="Z63" s="165">
        <f>G62</f>
        <v>0</v>
      </c>
      <c r="AA63" s="165" t="s">
        <v>791</v>
      </c>
      <c r="AB63" s="165"/>
      <c r="AC63" s="165"/>
      <c r="AD63" s="165"/>
      <c r="AE63" s="165"/>
      <c r="AF63" s="165"/>
      <c r="AG63" s="165"/>
      <c r="AH63" s="165"/>
      <c r="AI63" s="165"/>
      <c r="AJ63" s="558">
        <v>8.0000000000000004E-4</v>
      </c>
      <c r="AK63" s="560">
        <f t="shared" si="1"/>
        <v>5.5999999999999999E-3</v>
      </c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</row>
    <row r="64" spans="1:56" outlineLevel="2">
      <c r="A64" s="151">
        <v>28</v>
      </c>
      <c r="B64" s="152"/>
      <c r="C64" s="153" t="s">
        <v>824</v>
      </c>
      <c r="D64" s="154" t="s">
        <v>35</v>
      </c>
      <c r="E64" s="155">
        <v>8</v>
      </c>
      <c r="F64" s="156">
        <v>0</v>
      </c>
      <c r="G64" s="134">
        <f t="shared" si="0"/>
        <v>0</v>
      </c>
      <c r="H64" s="161">
        <v>437</v>
      </c>
      <c r="I64" s="162">
        <f t="shared" ref="I64:I74" si="29">ROUND(E64*H64,2)</f>
        <v>3496</v>
      </c>
      <c r="J64" s="163">
        <v>0</v>
      </c>
      <c r="K64" s="163">
        <f t="shared" ref="K64:K74" si="30">ROUND(E64*J64,2)</f>
        <v>0</v>
      </c>
      <c r="L64" s="163">
        <v>6.8000000000000016E-4</v>
      </c>
      <c r="M64" s="163">
        <f t="shared" ref="M64:M74" si="31">ROUND(E64*L64,2)</f>
        <v>0.01</v>
      </c>
      <c r="N64" s="163">
        <v>0</v>
      </c>
      <c r="O64" s="163">
        <f t="shared" ref="O64:O74" si="32">ROUND(E64*N64,2)</f>
        <v>0</v>
      </c>
      <c r="P64" s="163"/>
      <c r="Q64" s="163"/>
      <c r="R64" s="164">
        <v>0</v>
      </c>
      <c r="S64" s="163">
        <f t="shared" ref="S64:S74" si="33">ROUND(E64*R64,2)</f>
        <v>0</v>
      </c>
      <c r="T64" s="165">
        <f t="shared" si="24"/>
        <v>3496</v>
      </c>
      <c r="U64" s="165">
        <f t="shared" si="25"/>
        <v>0</v>
      </c>
      <c r="V64" s="165" t="str">
        <f t="shared" si="26"/>
        <v>#REF!</v>
      </c>
      <c r="W64" s="165">
        <f t="shared" si="27"/>
        <v>0.01</v>
      </c>
      <c r="X64" s="165">
        <f t="shared" si="28"/>
        <v>0</v>
      </c>
      <c r="Y64" s="165"/>
      <c r="Z64" s="165">
        <f t="shared" ref="Z64:Z74" si="34">G64</f>
        <v>0</v>
      </c>
      <c r="AA64" s="165" t="s">
        <v>791</v>
      </c>
      <c r="AB64" s="165"/>
      <c r="AC64" s="165"/>
      <c r="AD64" s="165"/>
      <c r="AE64" s="165"/>
      <c r="AF64" s="165"/>
      <c r="AG64" s="165"/>
      <c r="AH64" s="165"/>
      <c r="AI64" s="165"/>
      <c r="AJ64" s="558">
        <v>4.0000000000000003E-5</v>
      </c>
      <c r="AK64" s="560">
        <f t="shared" si="1"/>
        <v>3.2000000000000003E-4</v>
      </c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</row>
    <row r="65" spans="1:56" hidden="1" outlineLevel="2">
      <c r="A65" s="151"/>
      <c r="B65" s="152"/>
      <c r="C65" s="153"/>
      <c r="D65" s="154"/>
      <c r="E65" s="155"/>
      <c r="F65" s="156"/>
      <c r="G65" s="134">
        <f t="shared" si="0"/>
        <v>0</v>
      </c>
      <c r="H65" s="161">
        <v>646</v>
      </c>
      <c r="I65" s="162">
        <f t="shared" si="29"/>
        <v>0</v>
      </c>
      <c r="J65" s="163">
        <v>0</v>
      </c>
      <c r="K65" s="163">
        <f t="shared" si="30"/>
        <v>0</v>
      </c>
      <c r="L65" s="163">
        <v>1.0399999999999999E-3</v>
      </c>
      <c r="M65" s="163">
        <f t="shared" si="31"/>
        <v>0</v>
      </c>
      <c r="N65" s="163">
        <v>0</v>
      </c>
      <c r="O65" s="163">
        <f t="shared" si="32"/>
        <v>0</v>
      </c>
      <c r="P65" s="163"/>
      <c r="Q65" s="163"/>
      <c r="R65" s="164">
        <v>0</v>
      </c>
      <c r="S65" s="163">
        <f t="shared" si="33"/>
        <v>0</v>
      </c>
      <c r="T65" s="165">
        <f t="shared" si="24"/>
        <v>0</v>
      </c>
      <c r="U65" s="165">
        <f t="shared" si="25"/>
        <v>0</v>
      </c>
      <c r="V65" s="165" t="str">
        <f t="shared" si="26"/>
        <v>#REF!</v>
      </c>
      <c r="W65" s="165">
        <f t="shared" si="27"/>
        <v>0</v>
      </c>
      <c r="X65" s="165">
        <f t="shared" si="28"/>
        <v>0</v>
      </c>
      <c r="Y65" s="165"/>
      <c r="Z65" s="165">
        <f t="shared" si="34"/>
        <v>0</v>
      </c>
      <c r="AA65" s="165" t="s">
        <v>791</v>
      </c>
      <c r="AB65" s="165"/>
      <c r="AC65" s="165"/>
      <c r="AD65" s="165"/>
      <c r="AE65" s="165"/>
      <c r="AF65" s="165"/>
      <c r="AG65" s="165"/>
      <c r="AH65" s="165"/>
      <c r="AI65" s="165"/>
      <c r="AJ65" s="558"/>
      <c r="AK65" s="560">
        <f t="shared" si="1"/>
        <v>0</v>
      </c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</row>
    <row r="66" spans="1:56" hidden="1" outlineLevel="2">
      <c r="A66" s="151"/>
      <c r="B66" s="152"/>
      <c r="C66" s="153"/>
      <c r="D66" s="154"/>
      <c r="E66" s="155"/>
      <c r="F66" s="156"/>
      <c r="G66" s="134">
        <f t="shared" si="0"/>
        <v>0</v>
      </c>
      <c r="H66" s="161">
        <v>986</v>
      </c>
      <c r="I66" s="162">
        <f t="shared" si="29"/>
        <v>0</v>
      </c>
      <c r="J66" s="163">
        <v>0</v>
      </c>
      <c r="K66" s="163">
        <f t="shared" si="30"/>
        <v>0</v>
      </c>
      <c r="L66" s="163">
        <v>1.6299999999999999E-3</v>
      </c>
      <c r="M66" s="163">
        <f t="shared" si="31"/>
        <v>0</v>
      </c>
      <c r="N66" s="163">
        <v>0</v>
      </c>
      <c r="O66" s="163">
        <f t="shared" si="32"/>
        <v>0</v>
      </c>
      <c r="P66" s="163"/>
      <c r="Q66" s="163"/>
      <c r="R66" s="164">
        <v>0</v>
      </c>
      <c r="S66" s="163">
        <f t="shared" si="33"/>
        <v>0</v>
      </c>
      <c r="T66" s="165">
        <f t="shared" si="24"/>
        <v>0</v>
      </c>
      <c r="U66" s="165">
        <f t="shared" si="25"/>
        <v>0</v>
      </c>
      <c r="V66" s="165" t="str">
        <f t="shared" si="26"/>
        <v>#REF!</v>
      </c>
      <c r="W66" s="165">
        <f t="shared" si="27"/>
        <v>0</v>
      </c>
      <c r="X66" s="165">
        <f t="shared" si="28"/>
        <v>0</v>
      </c>
      <c r="Y66" s="165"/>
      <c r="Z66" s="165">
        <f t="shared" si="34"/>
        <v>0</v>
      </c>
      <c r="AA66" s="165" t="s">
        <v>791</v>
      </c>
      <c r="AB66" s="165"/>
      <c r="AC66" s="165"/>
      <c r="AD66" s="165"/>
      <c r="AE66" s="165"/>
      <c r="AF66" s="165"/>
      <c r="AG66" s="165"/>
      <c r="AH66" s="165"/>
      <c r="AI66" s="165"/>
      <c r="AJ66" s="558"/>
      <c r="AK66" s="560">
        <f t="shared" si="1"/>
        <v>0</v>
      </c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</row>
    <row r="67" spans="1:56" hidden="1" outlineLevel="2">
      <c r="A67" s="151"/>
      <c r="B67" s="152"/>
      <c r="C67" s="153"/>
      <c r="D67" s="154"/>
      <c r="E67" s="155"/>
      <c r="F67" s="156"/>
      <c r="G67" s="134">
        <f t="shared" si="0"/>
        <v>0</v>
      </c>
      <c r="H67" s="161">
        <v>601</v>
      </c>
      <c r="I67" s="162">
        <f t="shared" si="29"/>
        <v>0</v>
      </c>
      <c r="J67" s="163">
        <v>0</v>
      </c>
      <c r="K67" s="163">
        <f t="shared" si="30"/>
        <v>0</v>
      </c>
      <c r="L67" s="163">
        <v>8.4000000000000003E-4</v>
      </c>
      <c r="M67" s="163">
        <f t="shared" si="31"/>
        <v>0</v>
      </c>
      <c r="N67" s="163">
        <v>0</v>
      </c>
      <c r="O67" s="163">
        <f t="shared" si="32"/>
        <v>0</v>
      </c>
      <c r="P67" s="163"/>
      <c r="Q67" s="163"/>
      <c r="R67" s="164">
        <v>0</v>
      </c>
      <c r="S67" s="163">
        <f t="shared" si="33"/>
        <v>0</v>
      </c>
      <c r="T67" s="165">
        <f t="shared" si="24"/>
        <v>0</v>
      </c>
      <c r="U67" s="165">
        <f t="shared" si="25"/>
        <v>0</v>
      </c>
      <c r="V67" s="165" t="str">
        <f t="shared" si="26"/>
        <v>#REF!</v>
      </c>
      <c r="W67" s="165">
        <f t="shared" si="27"/>
        <v>0</v>
      </c>
      <c r="X67" s="165">
        <f t="shared" si="28"/>
        <v>0</v>
      </c>
      <c r="Y67" s="165"/>
      <c r="Z67" s="165">
        <f t="shared" si="34"/>
        <v>0</v>
      </c>
      <c r="AA67" s="165" t="s">
        <v>791</v>
      </c>
      <c r="AB67" s="165"/>
      <c r="AC67" s="165"/>
      <c r="AD67" s="165"/>
      <c r="AE67" s="165"/>
      <c r="AF67" s="165"/>
      <c r="AG67" s="165"/>
      <c r="AH67" s="165"/>
      <c r="AI67" s="165"/>
      <c r="AJ67" s="558"/>
      <c r="AK67" s="560">
        <f t="shared" si="1"/>
        <v>0</v>
      </c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</row>
    <row r="68" spans="1:56" hidden="1" outlineLevel="2">
      <c r="A68" s="151"/>
      <c r="B68" s="152"/>
      <c r="C68" s="153"/>
      <c r="D68" s="154"/>
      <c r="E68" s="155"/>
      <c r="F68" s="156"/>
      <c r="G68" s="134">
        <f t="shared" si="0"/>
        <v>0</v>
      </c>
      <c r="H68" s="161">
        <v>840</v>
      </c>
      <c r="I68" s="162">
        <f t="shared" si="29"/>
        <v>0</v>
      </c>
      <c r="J68" s="163">
        <v>0</v>
      </c>
      <c r="K68" s="163">
        <f t="shared" si="30"/>
        <v>0</v>
      </c>
      <c r="L68" s="163">
        <v>1.0600000000000002E-3</v>
      </c>
      <c r="M68" s="163">
        <f t="shared" si="31"/>
        <v>0</v>
      </c>
      <c r="N68" s="163">
        <v>0</v>
      </c>
      <c r="O68" s="163">
        <f t="shared" si="32"/>
        <v>0</v>
      </c>
      <c r="P68" s="163"/>
      <c r="Q68" s="163"/>
      <c r="R68" s="164">
        <v>0</v>
      </c>
      <c r="S68" s="163">
        <f t="shared" si="33"/>
        <v>0</v>
      </c>
      <c r="T68" s="165">
        <f t="shared" si="24"/>
        <v>0</v>
      </c>
      <c r="U68" s="165">
        <f t="shared" si="25"/>
        <v>0</v>
      </c>
      <c r="V68" s="165" t="str">
        <f t="shared" si="26"/>
        <v>#REF!</v>
      </c>
      <c r="W68" s="165">
        <f t="shared" si="27"/>
        <v>0</v>
      </c>
      <c r="X68" s="165">
        <f t="shared" si="28"/>
        <v>0</v>
      </c>
      <c r="Y68" s="165"/>
      <c r="Z68" s="165">
        <f t="shared" si="34"/>
        <v>0</v>
      </c>
      <c r="AA68" s="165" t="s">
        <v>791</v>
      </c>
      <c r="AB68" s="165"/>
      <c r="AC68" s="165"/>
      <c r="AD68" s="165"/>
      <c r="AE68" s="165"/>
      <c r="AF68" s="165"/>
      <c r="AG68" s="165"/>
      <c r="AH68" s="165"/>
      <c r="AI68" s="165"/>
      <c r="AJ68" s="558"/>
      <c r="AK68" s="560">
        <f t="shared" si="1"/>
        <v>0</v>
      </c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</row>
    <row r="69" spans="1:56" outlineLevel="2">
      <c r="A69" s="151">
        <v>29</v>
      </c>
      <c r="B69" s="152"/>
      <c r="C69" s="153" t="s">
        <v>825</v>
      </c>
      <c r="D69" s="154" t="s">
        <v>35</v>
      </c>
      <c r="E69" s="155">
        <v>7</v>
      </c>
      <c r="F69" s="156">
        <v>0</v>
      </c>
      <c r="G69" s="134">
        <f t="shared" si="0"/>
        <v>0</v>
      </c>
      <c r="H69" s="161">
        <v>629</v>
      </c>
      <c r="I69" s="162">
        <f t="shared" si="29"/>
        <v>4403</v>
      </c>
      <c r="J69" s="163">
        <v>0</v>
      </c>
      <c r="K69" s="163">
        <f t="shared" si="30"/>
        <v>0</v>
      </c>
      <c r="L69" s="163">
        <v>6.8000000000000016E-4</v>
      </c>
      <c r="M69" s="163">
        <f t="shared" si="31"/>
        <v>0</v>
      </c>
      <c r="N69" s="163">
        <v>0</v>
      </c>
      <c r="O69" s="163">
        <f t="shared" si="32"/>
        <v>0</v>
      </c>
      <c r="P69" s="163"/>
      <c r="Q69" s="163"/>
      <c r="R69" s="164">
        <v>0</v>
      </c>
      <c r="S69" s="163">
        <f t="shared" si="33"/>
        <v>0</v>
      </c>
      <c r="T69" s="165">
        <f t="shared" si="24"/>
        <v>4403</v>
      </c>
      <c r="U69" s="165">
        <f t="shared" si="25"/>
        <v>0</v>
      </c>
      <c r="V69" s="165" t="str">
        <f t="shared" si="26"/>
        <v>#REF!</v>
      </c>
      <c r="W69" s="165">
        <f t="shared" si="27"/>
        <v>0</v>
      </c>
      <c r="X69" s="165">
        <f t="shared" si="28"/>
        <v>0</v>
      </c>
      <c r="Y69" s="165"/>
      <c r="Z69" s="165">
        <f t="shared" si="34"/>
        <v>0</v>
      </c>
      <c r="AA69" s="165" t="s">
        <v>791</v>
      </c>
      <c r="AB69" s="165"/>
      <c r="AC69" s="165"/>
      <c r="AD69" s="165"/>
      <c r="AE69" s="165"/>
      <c r="AF69" s="165"/>
      <c r="AG69" s="165"/>
      <c r="AH69" s="165"/>
      <c r="AI69" s="165"/>
      <c r="AJ69" s="558">
        <v>1.2E-4</v>
      </c>
      <c r="AK69" s="560">
        <f t="shared" si="1"/>
        <v>8.4000000000000003E-4</v>
      </c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</row>
    <row r="70" spans="1:56" hidden="1" outlineLevel="2">
      <c r="A70" s="151"/>
      <c r="B70" s="152"/>
      <c r="C70" s="153"/>
      <c r="D70" s="154"/>
      <c r="E70" s="155"/>
      <c r="F70" s="156"/>
      <c r="G70" s="134">
        <f t="shared" si="0"/>
        <v>0</v>
      </c>
      <c r="H70" s="161">
        <v>217.5</v>
      </c>
      <c r="I70" s="162">
        <f t="shared" si="29"/>
        <v>0</v>
      </c>
      <c r="J70" s="163">
        <v>0</v>
      </c>
      <c r="K70" s="163">
        <f t="shared" si="30"/>
        <v>0</v>
      </c>
      <c r="L70" s="163">
        <v>1.2700000000000001E-3</v>
      </c>
      <c r="M70" s="163">
        <f t="shared" si="31"/>
        <v>0</v>
      </c>
      <c r="N70" s="163">
        <v>0</v>
      </c>
      <c r="O70" s="163">
        <f t="shared" si="32"/>
        <v>0</v>
      </c>
      <c r="P70" s="163"/>
      <c r="Q70" s="163"/>
      <c r="R70" s="164">
        <v>0</v>
      </c>
      <c r="S70" s="163">
        <f t="shared" si="33"/>
        <v>0</v>
      </c>
      <c r="T70" s="165">
        <f t="shared" si="24"/>
        <v>0</v>
      </c>
      <c r="U70" s="165">
        <f t="shared" si="25"/>
        <v>0</v>
      </c>
      <c r="V70" s="165" t="str">
        <f t="shared" si="26"/>
        <v>#REF!</v>
      </c>
      <c r="W70" s="165">
        <f t="shared" si="27"/>
        <v>0</v>
      </c>
      <c r="X70" s="165">
        <f t="shared" si="28"/>
        <v>0</v>
      </c>
      <c r="Y70" s="165"/>
      <c r="Z70" s="165">
        <f t="shared" si="34"/>
        <v>0</v>
      </c>
      <c r="AA70" s="165" t="s">
        <v>791</v>
      </c>
      <c r="AB70" s="165"/>
      <c r="AC70" s="165"/>
      <c r="AD70" s="165"/>
      <c r="AE70" s="165"/>
      <c r="AF70" s="165"/>
      <c r="AG70" s="165"/>
      <c r="AH70" s="165"/>
      <c r="AI70" s="165"/>
      <c r="AJ70" s="558"/>
      <c r="AK70" s="560">
        <f t="shared" si="1"/>
        <v>0</v>
      </c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</row>
    <row r="71" spans="1:56" hidden="1" outlineLevel="2">
      <c r="A71" s="151"/>
      <c r="B71" s="152"/>
      <c r="C71" s="153"/>
      <c r="D71" s="154"/>
      <c r="E71" s="155"/>
      <c r="F71" s="156"/>
      <c r="G71" s="134">
        <f t="shared" si="0"/>
        <v>0</v>
      </c>
      <c r="H71" s="161">
        <v>2490</v>
      </c>
      <c r="I71" s="162">
        <f t="shared" si="29"/>
        <v>0</v>
      </c>
      <c r="J71" s="163">
        <v>0</v>
      </c>
      <c r="K71" s="163">
        <f t="shared" si="30"/>
        <v>0</v>
      </c>
      <c r="L71" s="163">
        <v>0</v>
      </c>
      <c r="M71" s="163">
        <f t="shared" si="31"/>
        <v>0</v>
      </c>
      <c r="N71" s="163">
        <v>0</v>
      </c>
      <c r="O71" s="163">
        <f t="shared" si="32"/>
        <v>0</v>
      </c>
      <c r="P71" s="163"/>
      <c r="Q71" s="163"/>
      <c r="R71" s="164">
        <v>0</v>
      </c>
      <c r="S71" s="163">
        <f t="shared" si="33"/>
        <v>0</v>
      </c>
      <c r="T71" s="165">
        <f t="shared" si="24"/>
        <v>0</v>
      </c>
      <c r="U71" s="165">
        <f t="shared" si="25"/>
        <v>0</v>
      </c>
      <c r="V71" s="165" t="str">
        <f t="shared" si="26"/>
        <v>#REF!</v>
      </c>
      <c r="W71" s="165">
        <f t="shared" si="27"/>
        <v>0</v>
      </c>
      <c r="X71" s="165">
        <f t="shared" si="28"/>
        <v>0</v>
      </c>
      <c r="Y71" s="165"/>
      <c r="Z71" s="165">
        <f t="shared" si="34"/>
        <v>0</v>
      </c>
      <c r="AA71" s="165" t="s">
        <v>791</v>
      </c>
      <c r="AB71" s="165"/>
      <c r="AC71" s="165"/>
      <c r="AD71" s="165"/>
      <c r="AE71" s="165"/>
      <c r="AF71" s="165"/>
      <c r="AG71" s="165"/>
      <c r="AH71" s="165"/>
      <c r="AI71" s="165"/>
      <c r="AJ71" s="558"/>
      <c r="AK71" s="560">
        <f t="shared" si="1"/>
        <v>0</v>
      </c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</row>
    <row r="72" spans="1:56" ht="15" customHeight="1" outlineLevel="2">
      <c r="A72" s="151">
        <v>30</v>
      </c>
      <c r="B72" s="152"/>
      <c r="C72" s="153" t="s">
        <v>826</v>
      </c>
      <c r="D72" s="154" t="s">
        <v>35</v>
      </c>
      <c r="E72" s="155">
        <v>1</v>
      </c>
      <c r="F72" s="156">
        <v>0</v>
      </c>
      <c r="G72" s="134">
        <f t="shared" si="0"/>
        <v>0</v>
      </c>
      <c r="H72" s="161">
        <v>31637</v>
      </c>
      <c r="I72" s="162">
        <f t="shared" si="29"/>
        <v>31637</v>
      </c>
      <c r="J72" s="163">
        <v>0</v>
      </c>
      <c r="K72" s="163">
        <f t="shared" si="30"/>
        <v>0</v>
      </c>
      <c r="L72" s="163">
        <v>0</v>
      </c>
      <c r="M72" s="163">
        <f t="shared" si="31"/>
        <v>0</v>
      </c>
      <c r="N72" s="163">
        <v>0</v>
      </c>
      <c r="O72" s="163">
        <f t="shared" si="32"/>
        <v>0</v>
      </c>
      <c r="P72" s="163"/>
      <c r="Q72" s="163"/>
      <c r="R72" s="164">
        <v>0</v>
      </c>
      <c r="S72" s="163">
        <f t="shared" si="33"/>
        <v>0</v>
      </c>
      <c r="T72" s="165">
        <f t="shared" si="24"/>
        <v>31637</v>
      </c>
      <c r="U72" s="165">
        <f t="shared" si="25"/>
        <v>0</v>
      </c>
      <c r="V72" s="165" t="str">
        <f t="shared" si="26"/>
        <v>#REF!</v>
      </c>
      <c r="W72" s="165">
        <f t="shared" si="27"/>
        <v>0</v>
      </c>
      <c r="X72" s="165">
        <f t="shared" si="28"/>
        <v>0</v>
      </c>
      <c r="Y72" s="165"/>
      <c r="Z72" s="165">
        <f t="shared" si="34"/>
        <v>0</v>
      </c>
      <c r="AA72" s="165" t="s">
        <v>791</v>
      </c>
      <c r="AB72" s="165"/>
      <c r="AC72" s="165"/>
      <c r="AD72" s="165"/>
      <c r="AE72" s="165"/>
      <c r="AF72" s="165"/>
      <c r="AG72" s="165"/>
      <c r="AH72" s="165"/>
      <c r="AI72" s="165"/>
      <c r="AJ72" s="558">
        <v>1.3999999999999999E-4</v>
      </c>
      <c r="AK72" s="560">
        <f t="shared" si="1"/>
        <v>1.3999999999999999E-4</v>
      </c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</row>
    <row r="73" spans="1:56" hidden="1" outlineLevel="2">
      <c r="A73" s="151">
        <v>58</v>
      </c>
      <c r="B73" s="152"/>
      <c r="C73" s="153" t="s">
        <v>827</v>
      </c>
      <c r="D73" s="154" t="s">
        <v>35</v>
      </c>
      <c r="E73" s="155">
        <v>2</v>
      </c>
      <c r="F73" s="156">
        <v>0</v>
      </c>
      <c r="G73" s="134">
        <f t="shared" ref="G73:G94" si="35">E73*F73</f>
        <v>0</v>
      </c>
      <c r="H73" s="161">
        <v>0</v>
      </c>
      <c r="I73" s="162">
        <f t="shared" si="29"/>
        <v>0</v>
      </c>
      <c r="J73" s="163">
        <v>452.5</v>
      </c>
      <c r="K73" s="163">
        <f t="shared" si="30"/>
        <v>905</v>
      </c>
      <c r="L73" s="163">
        <v>0</v>
      </c>
      <c r="M73" s="163">
        <f t="shared" si="31"/>
        <v>0</v>
      </c>
      <c r="N73" s="163">
        <v>0</v>
      </c>
      <c r="O73" s="163">
        <f t="shared" si="32"/>
        <v>0</v>
      </c>
      <c r="P73" s="163"/>
      <c r="Q73" s="163"/>
      <c r="R73" s="164">
        <v>1.6439999999999999</v>
      </c>
      <c r="S73" s="163">
        <f t="shared" si="33"/>
        <v>3.29</v>
      </c>
      <c r="T73" s="165">
        <f t="shared" si="24"/>
        <v>0</v>
      </c>
      <c r="U73" s="165">
        <f t="shared" si="25"/>
        <v>905</v>
      </c>
      <c r="V73" s="165" t="str">
        <f t="shared" si="26"/>
        <v>#REF!</v>
      </c>
      <c r="W73" s="165">
        <f t="shared" si="27"/>
        <v>0</v>
      </c>
      <c r="X73" s="165">
        <f t="shared" si="28"/>
        <v>0</v>
      </c>
      <c r="Y73" s="165"/>
      <c r="Z73" s="165">
        <f t="shared" si="34"/>
        <v>0</v>
      </c>
      <c r="AA73" s="165" t="s">
        <v>782</v>
      </c>
      <c r="AB73" s="165"/>
      <c r="AC73" s="165"/>
      <c r="AD73" s="165"/>
      <c r="AE73" s="165"/>
      <c r="AF73" s="165"/>
      <c r="AG73" s="165"/>
      <c r="AH73" s="165"/>
      <c r="AI73" s="165"/>
      <c r="AJ73" s="558"/>
      <c r="AK73" s="560">
        <f t="shared" ref="AK73:AK95" si="36">SUM(E73*AJ73)</f>
        <v>0</v>
      </c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</row>
    <row r="74" spans="1:56" hidden="1" outlineLevel="2">
      <c r="A74" s="151">
        <v>59</v>
      </c>
      <c r="B74" s="152"/>
      <c r="C74" s="153" t="s">
        <v>828</v>
      </c>
      <c r="D74" s="154" t="s">
        <v>35</v>
      </c>
      <c r="E74" s="155">
        <v>2</v>
      </c>
      <c r="F74" s="156">
        <v>0</v>
      </c>
      <c r="G74" s="134">
        <f t="shared" si="35"/>
        <v>0</v>
      </c>
      <c r="H74" s="161">
        <v>5058</v>
      </c>
      <c r="I74" s="162">
        <f t="shared" si="29"/>
        <v>10116</v>
      </c>
      <c r="J74" s="163">
        <v>0</v>
      </c>
      <c r="K74" s="163">
        <f t="shared" si="30"/>
        <v>0</v>
      </c>
      <c r="L74" s="163">
        <v>0</v>
      </c>
      <c r="M74" s="163">
        <f t="shared" si="31"/>
        <v>0</v>
      </c>
      <c r="N74" s="163">
        <v>0</v>
      </c>
      <c r="O74" s="163">
        <f t="shared" si="32"/>
        <v>0</v>
      </c>
      <c r="P74" s="163"/>
      <c r="Q74" s="163"/>
      <c r="R74" s="164">
        <v>0</v>
      </c>
      <c r="S74" s="163">
        <f t="shared" si="33"/>
        <v>0</v>
      </c>
      <c r="T74" s="165">
        <f t="shared" si="24"/>
        <v>10116</v>
      </c>
      <c r="U74" s="165">
        <f t="shared" si="25"/>
        <v>0</v>
      </c>
      <c r="V74" s="165" t="str">
        <f t="shared" si="26"/>
        <v>#REF!</v>
      </c>
      <c r="W74" s="165">
        <f t="shared" si="27"/>
        <v>0</v>
      </c>
      <c r="X74" s="165">
        <f t="shared" si="28"/>
        <v>0</v>
      </c>
      <c r="Y74" s="165"/>
      <c r="Z74" s="165">
        <f t="shared" si="34"/>
        <v>0</v>
      </c>
      <c r="AA74" s="165" t="s">
        <v>791</v>
      </c>
      <c r="AB74" s="165"/>
      <c r="AC74" s="165"/>
      <c r="AD74" s="165"/>
      <c r="AE74" s="165"/>
      <c r="AF74" s="165"/>
      <c r="AG74" s="165"/>
      <c r="AH74" s="165"/>
      <c r="AI74" s="165"/>
      <c r="AJ74" s="558"/>
      <c r="AK74" s="560">
        <f t="shared" si="36"/>
        <v>0</v>
      </c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</row>
    <row r="75" spans="1:56" outlineLevel="2">
      <c r="A75" s="151">
        <v>31</v>
      </c>
      <c r="B75" s="152"/>
      <c r="C75" s="153" t="s">
        <v>829</v>
      </c>
      <c r="D75" s="154" t="s">
        <v>35</v>
      </c>
      <c r="E75" s="155">
        <v>7</v>
      </c>
      <c r="F75" s="156">
        <v>0</v>
      </c>
      <c r="G75" s="134">
        <f t="shared" si="35"/>
        <v>0</v>
      </c>
      <c r="H75" s="161">
        <v>0.18</v>
      </c>
      <c r="I75" s="162">
        <f>ROUND(E49*H75,2)</f>
        <v>12.96</v>
      </c>
      <c r="J75" s="163">
        <v>9.42</v>
      </c>
      <c r="K75" s="163">
        <f>ROUND(E49*J75,2)</f>
        <v>678.24</v>
      </c>
      <c r="L75" s="163">
        <v>0</v>
      </c>
      <c r="M75" s="163">
        <f>ROUND(E49*L75,2)</f>
        <v>0</v>
      </c>
      <c r="N75" s="163">
        <v>0</v>
      </c>
      <c r="O75" s="163">
        <f>ROUND(E49*N75,2)</f>
        <v>0</v>
      </c>
      <c r="P75" s="163"/>
      <c r="Q75" s="163"/>
      <c r="R75" s="164">
        <v>2.9000000000000005E-2</v>
      </c>
      <c r="S75" s="163">
        <f>ROUND(E49*R75,2)</f>
        <v>2.09</v>
      </c>
      <c r="T75" s="165">
        <f t="shared" si="24"/>
        <v>12.96</v>
      </c>
      <c r="U75" s="165">
        <f t="shared" si="25"/>
        <v>678.24</v>
      </c>
      <c r="V75" s="165" t="str">
        <f t="shared" si="26"/>
        <v>#REF!</v>
      </c>
      <c r="W75" s="165">
        <f t="shared" si="27"/>
        <v>0</v>
      </c>
      <c r="X75" s="165">
        <f t="shared" si="28"/>
        <v>0</v>
      </c>
      <c r="Y75" s="165"/>
      <c r="Z75" s="165">
        <f>G49</f>
        <v>0</v>
      </c>
      <c r="AA75" s="165" t="s">
        <v>782</v>
      </c>
      <c r="AB75" s="165"/>
      <c r="AC75" s="165"/>
      <c r="AD75" s="165"/>
      <c r="AE75" s="165"/>
      <c r="AF75" s="165"/>
      <c r="AG75" s="165"/>
      <c r="AH75" s="165"/>
      <c r="AI75" s="165"/>
      <c r="AJ75" s="558">
        <v>4.2000000000000002E-4</v>
      </c>
      <c r="AK75" s="560">
        <f t="shared" si="36"/>
        <v>2.9399999999999999E-3</v>
      </c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</row>
    <row r="76" spans="1:56" hidden="1" outlineLevel="2">
      <c r="A76" s="151"/>
      <c r="B76" s="152"/>
      <c r="C76" s="153"/>
      <c r="D76" s="154"/>
      <c r="E76" s="155"/>
      <c r="F76" s="156"/>
      <c r="G76" s="134">
        <f t="shared" si="35"/>
        <v>0</v>
      </c>
      <c r="H76" s="161">
        <v>0.21</v>
      </c>
      <c r="I76" s="162">
        <f>ROUND(E50*H76,2)</f>
        <v>5.04</v>
      </c>
      <c r="J76" s="163">
        <v>10.09</v>
      </c>
      <c r="K76" s="163">
        <f>ROUND(E50*J76,2)</f>
        <v>242.16</v>
      </c>
      <c r="L76" s="163">
        <v>0</v>
      </c>
      <c r="M76" s="163">
        <f>ROUND(E50*L76,2)</f>
        <v>0</v>
      </c>
      <c r="N76" s="163">
        <v>0</v>
      </c>
      <c r="O76" s="163">
        <f>ROUND(E50*N76,2)</f>
        <v>0</v>
      </c>
      <c r="P76" s="163"/>
      <c r="Q76" s="163"/>
      <c r="R76" s="164">
        <v>3.1000000000000003E-2</v>
      </c>
      <c r="S76" s="163">
        <f>ROUND(E50*R76,2)</f>
        <v>0.74</v>
      </c>
      <c r="T76" s="165">
        <f t="shared" si="24"/>
        <v>5.04</v>
      </c>
      <c r="U76" s="165">
        <f t="shared" si="25"/>
        <v>242.16</v>
      </c>
      <c r="V76" s="165" t="str">
        <f t="shared" si="26"/>
        <v>#REF!</v>
      </c>
      <c r="W76" s="165">
        <f t="shared" si="27"/>
        <v>0</v>
      </c>
      <c r="X76" s="165">
        <f t="shared" si="28"/>
        <v>0</v>
      </c>
      <c r="Y76" s="165"/>
      <c r="Z76" s="165">
        <f>G50</f>
        <v>0</v>
      </c>
      <c r="AA76" s="165" t="s">
        <v>782</v>
      </c>
      <c r="AB76" s="165"/>
      <c r="AC76" s="165"/>
      <c r="AD76" s="165"/>
      <c r="AE76" s="165"/>
      <c r="AF76" s="165"/>
      <c r="AG76" s="165"/>
      <c r="AH76" s="165"/>
      <c r="AI76" s="165"/>
      <c r="AJ76" s="558"/>
      <c r="AK76" s="560">
        <f t="shared" si="36"/>
        <v>0</v>
      </c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</row>
    <row r="77" spans="1:56" hidden="1" outlineLevel="2">
      <c r="A77" s="151"/>
      <c r="B77" s="152"/>
      <c r="C77" s="153"/>
      <c r="D77" s="154"/>
      <c r="E77" s="155"/>
      <c r="F77" s="156"/>
      <c r="G77" s="134">
        <f t="shared" si="35"/>
        <v>0</v>
      </c>
      <c r="H77" s="161">
        <v>0.34</v>
      </c>
      <c r="I77" s="162" t="e">
        <f>ROUND(#REF!*H77,2)</f>
        <v>#REF!</v>
      </c>
      <c r="J77" s="163">
        <v>13.66</v>
      </c>
      <c r="K77" s="163" t="e">
        <f>ROUND(#REF!*J77,2)</f>
        <v>#REF!</v>
      </c>
      <c r="L77" s="163">
        <v>0</v>
      </c>
      <c r="M77" s="163" t="e">
        <f>ROUND(#REF!*L77,2)</f>
        <v>#REF!</v>
      </c>
      <c r="N77" s="163">
        <v>0</v>
      </c>
      <c r="O77" s="163" t="e">
        <f>ROUND(#REF!*N77,2)</f>
        <v>#REF!</v>
      </c>
      <c r="P77" s="163"/>
      <c r="Q77" s="163"/>
      <c r="R77" s="164">
        <v>4.2000000000000003E-2</v>
      </c>
      <c r="S77" s="163" t="e">
        <f>ROUND(#REF!*R77,2)</f>
        <v>#REF!</v>
      </c>
      <c r="T77" s="165" t="e">
        <f t="shared" si="24"/>
        <v>#REF!</v>
      </c>
      <c r="U77" s="165" t="e">
        <f t="shared" si="25"/>
        <v>#REF!</v>
      </c>
      <c r="V77" s="165" t="str">
        <f t="shared" si="26"/>
        <v>#REF!</v>
      </c>
      <c r="W77" s="165" t="e">
        <f t="shared" si="27"/>
        <v>#REF!</v>
      </c>
      <c r="X77" s="165" t="e">
        <f t="shared" si="28"/>
        <v>#REF!</v>
      </c>
      <c r="Y77" s="165"/>
      <c r="Z77" s="165" t="e">
        <f>#REF!</f>
        <v>#REF!</v>
      </c>
      <c r="AA77" s="165" t="s">
        <v>782</v>
      </c>
      <c r="AB77" s="165"/>
      <c r="AC77" s="165"/>
      <c r="AD77" s="165"/>
      <c r="AE77" s="165"/>
      <c r="AF77" s="165"/>
      <c r="AG77" s="165"/>
      <c r="AH77" s="165"/>
      <c r="AI77" s="165"/>
      <c r="AJ77" s="558"/>
      <c r="AK77" s="560">
        <f t="shared" si="36"/>
        <v>0</v>
      </c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</row>
    <row r="78" spans="1:56" outlineLevel="2">
      <c r="A78" s="151">
        <v>32</v>
      </c>
      <c r="B78" s="152"/>
      <c r="C78" s="153" t="s">
        <v>830</v>
      </c>
      <c r="D78" s="154" t="s">
        <v>35</v>
      </c>
      <c r="E78" s="155">
        <v>1</v>
      </c>
      <c r="F78" s="156">
        <v>0</v>
      </c>
      <c r="G78" s="134">
        <f t="shared" si="35"/>
        <v>0</v>
      </c>
      <c r="H78" s="161">
        <v>1.45</v>
      </c>
      <c r="I78" s="162">
        <f>ROUND(E51*H78,2)</f>
        <v>104.4</v>
      </c>
      <c r="J78" s="163">
        <v>20.149999999999999</v>
      </c>
      <c r="K78" s="163">
        <f>ROUND(E51*J78,2)</f>
        <v>1450.8</v>
      </c>
      <c r="L78" s="163">
        <v>1.0000000000000001E-5</v>
      </c>
      <c r="M78" s="163">
        <f>ROUND(E51*L78,2)</f>
        <v>0</v>
      </c>
      <c r="N78" s="163">
        <v>0</v>
      </c>
      <c r="O78" s="163">
        <f>ROUND(E51*N78,2)</f>
        <v>0</v>
      </c>
      <c r="P78" s="163"/>
      <c r="Q78" s="163"/>
      <c r="R78" s="164">
        <v>6.2000000000000006E-2</v>
      </c>
      <c r="S78" s="163">
        <f>ROUND(E51*R78,2)</f>
        <v>4.46</v>
      </c>
      <c r="T78" s="165">
        <f t="shared" si="24"/>
        <v>104.4</v>
      </c>
      <c r="U78" s="165">
        <f t="shared" si="25"/>
        <v>1450.8</v>
      </c>
      <c r="V78" s="165" t="str">
        <f t="shared" si="26"/>
        <v>#REF!</v>
      </c>
      <c r="W78" s="165">
        <f t="shared" si="27"/>
        <v>0</v>
      </c>
      <c r="X78" s="165">
        <f t="shared" si="28"/>
        <v>0</v>
      </c>
      <c r="Y78" s="165"/>
      <c r="Z78" s="165">
        <f>G51</f>
        <v>0</v>
      </c>
      <c r="AA78" s="165" t="s">
        <v>782</v>
      </c>
      <c r="AB78" s="165"/>
      <c r="AC78" s="165"/>
      <c r="AD78" s="165"/>
      <c r="AE78" s="165"/>
      <c r="AF78" s="165"/>
      <c r="AG78" s="165"/>
      <c r="AH78" s="165"/>
      <c r="AI78" s="165"/>
      <c r="AJ78" s="558">
        <v>2.2000000000000001E-4</v>
      </c>
      <c r="AK78" s="560">
        <f t="shared" si="36"/>
        <v>2.2000000000000001E-4</v>
      </c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</row>
    <row r="79" spans="1:56" outlineLevel="2">
      <c r="A79" s="151">
        <v>33</v>
      </c>
      <c r="B79" s="152"/>
      <c r="C79" s="153" t="s">
        <v>831</v>
      </c>
      <c r="D79" s="154" t="s">
        <v>832</v>
      </c>
      <c r="E79" s="155">
        <v>7</v>
      </c>
      <c r="F79" s="156">
        <v>0</v>
      </c>
      <c r="G79" s="134">
        <f t="shared" si="35"/>
        <v>0</v>
      </c>
      <c r="H79" s="161">
        <v>0</v>
      </c>
      <c r="I79" s="162">
        <f>ROUND(E52*H79,2)</f>
        <v>0</v>
      </c>
      <c r="J79" s="163">
        <v>1.1499999999999999</v>
      </c>
      <c r="K79" s="163">
        <f>ROUND(E52*J79,2)</f>
        <v>0.12</v>
      </c>
      <c r="L79" s="163">
        <v>0</v>
      </c>
      <c r="M79" s="163">
        <f>ROUND(E52*L79,2)</f>
        <v>0</v>
      </c>
      <c r="N79" s="163">
        <v>0</v>
      </c>
      <c r="O79" s="163">
        <f>ROUND(E52*N79,2)</f>
        <v>0</v>
      </c>
      <c r="P79" s="163"/>
      <c r="Q79" s="163"/>
      <c r="R79" s="164">
        <v>0</v>
      </c>
      <c r="S79" s="163">
        <f>ROUND(E52*R79,2)</f>
        <v>0</v>
      </c>
      <c r="T79" s="165">
        <f t="shared" si="24"/>
        <v>0</v>
      </c>
      <c r="U79" s="165">
        <f t="shared" si="25"/>
        <v>0.12</v>
      </c>
      <c r="V79" s="165" t="str">
        <f t="shared" si="26"/>
        <v>#REF!</v>
      </c>
      <c r="W79" s="165">
        <f t="shared" si="27"/>
        <v>0</v>
      </c>
      <c r="X79" s="165">
        <f t="shared" si="28"/>
        <v>0</v>
      </c>
      <c r="Y79" s="165"/>
      <c r="Z79" s="165">
        <f>G52</f>
        <v>0</v>
      </c>
      <c r="AA79" s="165" t="s">
        <v>792</v>
      </c>
      <c r="AB79" s="165"/>
      <c r="AC79" s="165"/>
      <c r="AD79" s="165"/>
      <c r="AE79" s="165"/>
      <c r="AF79" s="165"/>
      <c r="AG79" s="165"/>
      <c r="AH79" s="165"/>
      <c r="AI79" s="165"/>
      <c r="AJ79" s="558">
        <v>8.4999999999999995E-4</v>
      </c>
      <c r="AK79" s="560">
        <f t="shared" si="36"/>
        <v>5.9499999999999996E-3</v>
      </c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</row>
    <row r="80" spans="1:56">
      <c r="A80" s="151">
        <v>34</v>
      </c>
      <c r="B80" s="152"/>
      <c r="C80" s="153" t="s">
        <v>833</v>
      </c>
      <c r="D80" s="154" t="s">
        <v>832</v>
      </c>
      <c r="E80" s="155">
        <v>7</v>
      </c>
      <c r="F80" s="156">
        <v>0</v>
      </c>
      <c r="G80" s="134">
        <f t="shared" si="35"/>
        <v>0</v>
      </c>
      <c r="H80" s="167"/>
      <c r="I80" s="167">
        <f>SUM(T81:T88)</f>
        <v>10864</v>
      </c>
      <c r="J80" s="168"/>
      <c r="K80" s="168">
        <f>SUM(U81:U88)</f>
        <v>1053.3400000000001</v>
      </c>
      <c r="L80" s="168"/>
      <c r="M80" s="168">
        <f>SUM(W81:W88)</f>
        <v>0</v>
      </c>
      <c r="N80" s="168"/>
      <c r="O80" s="168">
        <f>SUM(X81:X88)</f>
        <v>0</v>
      </c>
      <c r="P80" s="168"/>
      <c r="Q80" s="168"/>
      <c r="R80" s="169"/>
      <c r="S80" s="168" t="e">
        <f>SUM("#REF!)")</f>
        <v>#VALUE!</v>
      </c>
      <c r="AA80" s="122" t="s">
        <v>777</v>
      </c>
      <c r="AJ80" s="558">
        <v>2.8500000000000001E-2</v>
      </c>
      <c r="AK80" s="560">
        <f t="shared" si="36"/>
        <v>0.19950000000000001</v>
      </c>
    </row>
    <row r="81" spans="1:56" hidden="1" outlineLevel="2">
      <c r="A81" s="151"/>
      <c r="B81" s="152"/>
      <c r="C81" s="153"/>
      <c r="D81" s="154"/>
      <c r="E81" s="155"/>
      <c r="F81" s="156"/>
      <c r="G81" s="134">
        <f t="shared" si="35"/>
        <v>0</v>
      </c>
      <c r="H81" s="162">
        <v>0</v>
      </c>
      <c r="I81" s="162">
        <f>ROUND(E81*H81,2)</f>
        <v>0</v>
      </c>
      <c r="J81" s="163">
        <v>75.19</v>
      </c>
      <c r="K81" s="163">
        <f>ROUND(E81*J81,2)</f>
        <v>0</v>
      </c>
      <c r="L81" s="163">
        <v>0</v>
      </c>
      <c r="M81" s="163">
        <f>ROUND(E81*L81,2)</f>
        <v>0</v>
      </c>
      <c r="N81" s="163">
        <v>0</v>
      </c>
      <c r="O81" s="163">
        <f>ROUND(E81*N81,2)</f>
        <v>0</v>
      </c>
      <c r="P81" s="163"/>
      <c r="Q81" s="163"/>
      <c r="R81" s="164">
        <v>0.25</v>
      </c>
      <c r="S81" s="163">
        <f>ROUND(E81*R81,2)</f>
        <v>0</v>
      </c>
      <c r="T81" s="165">
        <f t="shared" ref="T81:T88" si="37">I81</f>
        <v>0</v>
      </c>
      <c r="U81" s="165">
        <f t="shared" ref="U81:U88" si="38">K81</f>
        <v>0</v>
      </c>
      <c r="V81" s="165" t="str">
        <f t="shared" ref="V81:V88" si="39">"#REF!"</f>
        <v>#REF!</v>
      </c>
      <c r="W81" s="165">
        <f t="shared" ref="W81:W88" si="40">M81</f>
        <v>0</v>
      </c>
      <c r="X81" s="165">
        <f t="shared" ref="X81:X88" si="41">O81</f>
        <v>0</v>
      </c>
      <c r="Y81" s="165"/>
      <c r="Z81" s="165">
        <f t="shared" ref="Z81:Z88" si="42">G81</f>
        <v>0</v>
      </c>
      <c r="AA81" s="165" t="s">
        <v>782</v>
      </c>
      <c r="AB81" s="165"/>
      <c r="AC81" s="165"/>
      <c r="AD81" s="165"/>
      <c r="AE81" s="165"/>
      <c r="AF81" s="165"/>
      <c r="AG81" s="165"/>
      <c r="AH81" s="165"/>
      <c r="AI81" s="165"/>
      <c r="AJ81" s="558"/>
      <c r="AK81" s="560">
        <f t="shared" si="36"/>
        <v>0</v>
      </c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</row>
    <row r="82" spans="1:56" outlineLevel="2">
      <c r="A82" s="151">
        <v>35</v>
      </c>
      <c r="B82" s="152"/>
      <c r="C82" s="153" t="s">
        <v>834</v>
      </c>
      <c r="D82" s="154" t="s">
        <v>832</v>
      </c>
      <c r="E82" s="155">
        <v>7</v>
      </c>
      <c r="F82" s="156">
        <v>0</v>
      </c>
      <c r="G82" s="134">
        <f t="shared" si="35"/>
        <v>0</v>
      </c>
      <c r="H82" s="162"/>
      <c r="I82" s="162"/>
      <c r="J82" s="163"/>
      <c r="K82" s="163"/>
      <c r="L82" s="163"/>
      <c r="M82" s="163"/>
      <c r="N82" s="163"/>
      <c r="O82" s="163"/>
      <c r="P82" s="163"/>
      <c r="Q82" s="163"/>
      <c r="R82" s="164"/>
      <c r="S82" s="163"/>
      <c r="T82" s="165"/>
      <c r="U82" s="165"/>
      <c r="V82" s="165"/>
      <c r="W82" s="165"/>
      <c r="X82" s="165"/>
      <c r="Y82" s="165"/>
      <c r="Z82" s="165">
        <f t="shared" si="42"/>
        <v>0</v>
      </c>
      <c r="AA82" s="165"/>
      <c r="AB82" s="165"/>
      <c r="AC82" s="165"/>
      <c r="AD82" s="165"/>
      <c r="AE82" s="165"/>
      <c r="AF82" s="165"/>
      <c r="AG82" s="165"/>
      <c r="AH82" s="165"/>
      <c r="AI82" s="165"/>
      <c r="AJ82" s="558">
        <v>5.0000000000000001E-4</v>
      </c>
      <c r="AK82" s="560">
        <f t="shared" si="36"/>
        <v>3.5000000000000001E-3</v>
      </c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</row>
    <row r="83" spans="1:56" outlineLevel="2">
      <c r="A83" s="151">
        <v>36</v>
      </c>
      <c r="B83" s="152"/>
      <c r="C83" s="153" t="s">
        <v>835</v>
      </c>
      <c r="D83" s="154" t="s">
        <v>832</v>
      </c>
      <c r="E83" s="155">
        <v>7</v>
      </c>
      <c r="F83" s="156">
        <v>0</v>
      </c>
      <c r="G83" s="134">
        <f t="shared" si="35"/>
        <v>0</v>
      </c>
      <c r="H83" s="162"/>
      <c r="I83" s="162"/>
      <c r="J83" s="163"/>
      <c r="K83" s="163"/>
      <c r="L83" s="163"/>
      <c r="M83" s="163"/>
      <c r="N83" s="163"/>
      <c r="O83" s="163"/>
      <c r="P83" s="163"/>
      <c r="Q83" s="163"/>
      <c r="R83" s="164"/>
      <c r="S83" s="163"/>
      <c r="T83" s="165"/>
      <c r="U83" s="165"/>
      <c r="V83" s="165"/>
      <c r="W83" s="165"/>
      <c r="X83" s="165"/>
      <c r="Y83" s="165"/>
      <c r="Z83" s="165">
        <f t="shared" si="42"/>
        <v>0</v>
      </c>
      <c r="AA83" s="165"/>
      <c r="AB83" s="165"/>
      <c r="AC83" s="165"/>
      <c r="AD83" s="165"/>
      <c r="AE83" s="165"/>
      <c r="AF83" s="165"/>
      <c r="AG83" s="165"/>
      <c r="AH83" s="165"/>
      <c r="AI83" s="165"/>
      <c r="AJ83" s="558">
        <v>1.7000000000000001E-4</v>
      </c>
      <c r="AK83" s="560">
        <f t="shared" si="36"/>
        <v>1.1900000000000001E-3</v>
      </c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</row>
    <row r="84" spans="1:56" outlineLevel="2">
      <c r="A84" s="151">
        <v>37</v>
      </c>
      <c r="B84" s="152"/>
      <c r="C84" s="153" t="s">
        <v>836</v>
      </c>
      <c r="D84" s="154" t="s">
        <v>832</v>
      </c>
      <c r="E84" s="155">
        <v>7</v>
      </c>
      <c r="F84" s="156">
        <v>0</v>
      </c>
      <c r="G84" s="134">
        <f t="shared" si="35"/>
        <v>0</v>
      </c>
      <c r="H84" s="162">
        <v>0</v>
      </c>
      <c r="I84" s="162">
        <f>ROUND(E84*H84,2)</f>
        <v>0</v>
      </c>
      <c r="J84" s="163">
        <v>150.38</v>
      </c>
      <c r="K84" s="163">
        <f>ROUND(E84*J84,2)</f>
        <v>1052.6600000000001</v>
      </c>
      <c r="L84" s="163">
        <v>0</v>
      </c>
      <c r="M84" s="163">
        <f>ROUND(E84*L84,2)</f>
        <v>0</v>
      </c>
      <c r="N84" s="163">
        <v>0</v>
      </c>
      <c r="O84" s="163">
        <f>ROUND(E84*N84,2)</f>
        <v>0</v>
      </c>
      <c r="P84" s="163"/>
      <c r="Q84" s="163"/>
      <c r="R84" s="164">
        <v>0.5</v>
      </c>
      <c r="S84" s="163">
        <f>ROUND(E84*R84,2)</f>
        <v>3.5</v>
      </c>
      <c r="T84" s="165">
        <f t="shared" si="37"/>
        <v>0</v>
      </c>
      <c r="U84" s="165">
        <f t="shared" si="38"/>
        <v>1052.6600000000001</v>
      </c>
      <c r="V84" s="165" t="str">
        <f t="shared" si="39"/>
        <v>#REF!</v>
      </c>
      <c r="W84" s="165">
        <f t="shared" si="40"/>
        <v>0</v>
      </c>
      <c r="X84" s="165">
        <f t="shared" si="41"/>
        <v>0</v>
      </c>
      <c r="Y84" s="165"/>
      <c r="Z84" s="165">
        <f t="shared" si="42"/>
        <v>0</v>
      </c>
      <c r="AA84" s="165" t="s">
        <v>782</v>
      </c>
      <c r="AB84" s="165"/>
      <c r="AC84" s="165"/>
      <c r="AD84" s="165"/>
      <c r="AE84" s="165"/>
      <c r="AF84" s="165"/>
      <c r="AG84" s="165"/>
      <c r="AH84" s="165"/>
      <c r="AI84" s="165"/>
      <c r="AJ84" s="558">
        <v>1.7010000000000001E-2</v>
      </c>
      <c r="AK84" s="560">
        <f t="shared" si="36"/>
        <v>0.11907000000000001</v>
      </c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</row>
    <row r="85" spans="1:56" hidden="1" outlineLevel="2">
      <c r="A85" s="151"/>
      <c r="B85" s="152"/>
      <c r="C85" s="153"/>
      <c r="D85" s="154"/>
      <c r="E85" s="155"/>
      <c r="F85" s="156"/>
      <c r="G85" s="134">
        <f t="shared" si="35"/>
        <v>0</v>
      </c>
      <c r="H85" s="162">
        <v>1232</v>
      </c>
      <c r="I85" s="162">
        <f>ROUND(E85*H85,2)</f>
        <v>0</v>
      </c>
      <c r="J85" s="163">
        <v>0</v>
      </c>
      <c r="K85" s="163">
        <f>ROUND(E85*J85,2)</f>
        <v>0</v>
      </c>
      <c r="L85" s="163">
        <v>0</v>
      </c>
      <c r="M85" s="163">
        <f>ROUND(E85*L85,2)</f>
        <v>0</v>
      </c>
      <c r="N85" s="163">
        <v>0</v>
      </c>
      <c r="O85" s="163">
        <f>ROUND(E85*N85,2)</f>
        <v>0</v>
      </c>
      <c r="P85" s="163"/>
      <c r="Q85" s="163"/>
      <c r="R85" s="164">
        <v>0</v>
      </c>
      <c r="S85" s="163">
        <f>ROUND(E85*R85,2)</f>
        <v>0</v>
      </c>
      <c r="T85" s="165">
        <f t="shared" si="37"/>
        <v>0</v>
      </c>
      <c r="U85" s="165">
        <f t="shared" si="38"/>
        <v>0</v>
      </c>
      <c r="V85" s="165" t="str">
        <f t="shared" si="39"/>
        <v>#REF!</v>
      </c>
      <c r="W85" s="165">
        <f t="shared" si="40"/>
        <v>0</v>
      </c>
      <c r="X85" s="165">
        <f t="shared" si="41"/>
        <v>0</v>
      </c>
      <c r="Y85" s="165"/>
      <c r="Z85" s="165">
        <f t="shared" si="42"/>
        <v>0</v>
      </c>
      <c r="AA85" s="165" t="s">
        <v>791</v>
      </c>
      <c r="AB85" s="165"/>
      <c r="AC85" s="165"/>
      <c r="AD85" s="165"/>
      <c r="AE85" s="165"/>
      <c r="AF85" s="165"/>
      <c r="AG85" s="165"/>
      <c r="AH85" s="165"/>
      <c r="AI85" s="165"/>
      <c r="AJ85" s="558"/>
      <c r="AK85" s="560">
        <f t="shared" si="36"/>
        <v>0</v>
      </c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</row>
    <row r="86" spans="1:56" hidden="1" outlineLevel="2">
      <c r="A86" s="151"/>
      <c r="B86" s="152"/>
      <c r="C86" s="153"/>
      <c r="D86" s="154"/>
      <c r="E86" s="155"/>
      <c r="F86" s="156"/>
      <c r="G86" s="134">
        <f t="shared" si="35"/>
        <v>0</v>
      </c>
      <c r="H86" s="162">
        <v>548</v>
      </c>
      <c r="I86" s="162">
        <f>ROUND(E86*H86,2)</f>
        <v>0</v>
      </c>
      <c r="J86" s="163">
        <v>0</v>
      </c>
      <c r="K86" s="163">
        <f>ROUND(E86*J86,2)</f>
        <v>0</v>
      </c>
      <c r="L86" s="163">
        <v>0</v>
      </c>
      <c r="M86" s="163">
        <f>ROUND(E86*L86,2)</f>
        <v>0</v>
      </c>
      <c r="N86" s="163">
        <v>0</v>
      </c>
      <c r="O86" s="163">
        <f>ROUND(E86*N86,2)</f>
        <v>0</v>
      </c>
      <c r="P86" s="163"/>
      <c r="Q86" s="163"/>
      <c r="R86" s="164">
        <v>0</v>
      </c>
      <c r="S86" s="163">
        <f>ROUND(E86*R86,2)</f>
        <v>0</v>
      </c>
      <c r="T86" s="165">
        <f t="shared" si="37"/>
        <v>0</v>
      </c>
      <c r="U86" s="165">
        <f t="shared" si="38"/>
        <v>0</v>
      </c>
      <c r="V86" s="165" t="str">
        <f t="shared" si="39"/>
        <v>#REF!</v>
      </c>
      <c r="W86" s="165">
        <f t="shared" si="40"/>
        <v>0</v>
      </c>
      <c r="X86" s="165">
        <f t="shared" si="41"/>
        <v>0</v>
      </c>
      <c r="Y86" s="165"/>
      <c r="Z86" s="165">
        <f t="shared" si="42"/>
        <v>0</v>
      </c>
      <c r="AA86" s="165" t="s">
        <v>791</v>
      </c>
      <c r="AB86" s="165"/>
      <c r="AC86" s="165"/>
      <c r="AD86" s="165"/>
      <c r="AE86" s="165"/>
      <c r="AF86" s="165"/>
      <c r="AG86" s="165"/>
      <c r="AH86" s="165"/>
      <c r="AI86" s="165"/>
      <c r="AJ86" s="558"/>
      <c r="AK86" s="560">
        <f t="shared" si="36"/>
        <v>0</v>
      </c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</row>
    <row r="87" spans="1:56" outlineLevel="2">
      <c r="A87" s="151">
        <v>38</v>
      </c>
      <c r="B87" s="152"/>
      <c r="C87" s="153" t="s">
        <v>837</v>
      </c>
      <c r="D87" s="154" t="s">
        <v>832</v>
      </c>
      <c r="E87" s="155">
        <v>1</v>
      </c>
      <c r="F87" s="156">
        <v>0</v>
      </c>
      <c r="G87" s="134">
        <f t="shared" si="35"/>
        <v>0</v>
      </c>
      <c r="H87" s="162">
        <v>10864</v>
      </c>
      <c r="I87" s="162">
        <f>ROUND(E87*H87,2)</f>
        <v>10864</v>
      </c>
      <c r="J87" s="163">
        <v>0</v>
      </c>
      <c r="K87" s="163">
        <f>ROUND(E87*J87,2)</f>
        <v>0</v>
      </c>
      <c r="L87" s="163">
        <v>0</v>
      </c>
      <c r="M87" s="163">
        <f>ROUND(E87*L87,2)</f>
        <v>0</v>
      </c>
      <c r="N87" s="163">
        <v>0</v>
      </c>
      <c r="O87" s="163">
        <f>ROUND(E87*N87,2)</f>
        <v>0</v>
      </c>
      <c r="P87" s="163"/>
      <c r="Q87" s="163"/>
      <c r="R87" s="164">
        <v>0</v>
      </c>
      <c r="S87" s="163">
        <f>ROUND(E87*R87,2)</f>
        <v>0</v>
      </c>
      <c r="T87" s="165">
        <f t="shared" si="37"/>
        <v>10864</v>
      </c>
      <c r="U87" s="165">
        <f t="shared" si="38"/>
        <v>0</v>
      </c>
      <c r="V87" s="165" t="str">
        <f t="shared" si="39"/>
        <v>#REF!</v>
      </c>
      <c r="W87" s="165">
        <f t="shared" si="40"/>
        <v>0</v>
      </c>
      <c r="X87" s="165">
        <f t="shared" si="41"/>
        <v>0</v>
      </c>
      <c r="Y87" s="165"/>
      <c r="Z87" s="165">
        <f t="shared" si="42"/>
        <v>0</v>
      </c>
      <c r="AA87" s="165" t="s">
        <v>791</v>
      </c>
      <c r="AB87" s="165"/>
      <c r="AC87" s="165"/>
      <c r="AD87" s="165"/>
      <c r="AE87" s="165"/>
      <c r="AF87" s="165"/>
      <c r="AG87" s="165"/>
      <c r="AH87" s="165"/>
      <c r="AI87" s="165"/>
      <c r="AJ87" s="558">
        <v>4.2599999999999999E-2</v>
      </c>
      <c r="AK87" s="560">
        <f t="shared" si="36"/>
        <v>4.2599999999999999E-2</v>
      </c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</row>
    <row r="88" spans="1:56" outlineLevel="2">
      <c r="A88" s="151">
        <v>39</v>
      </c>
      <c r="B88" s="152"/>
      <c r="C88" s="153" t="s">
        <v>838</v>
      </c>
      <c r="D88" s="154" t="s">
        <v>832</v>
      </c>
      <c r="E88" s="155">
        <v>1</v>
      </c>
      <c r="F88" s="156">
        <v>0</v>
      </c>
      <c r="G88" s="134">
        <f t="shared" si="35"/>
        <v>0</v>
      </c>
      <c r="H88" s="162">
        <v>0</v>
      </c>
      <c r="I88" s="162">
        <f>ROUND(E88*H88,2)</f>
        <v>0</v>
      </c>
      <c r="J88" s="163">
        <v>0.68</v>
      </c>
      <c r="K88" s="163">
        <f>ROUND(E88*J88,2)</f>
        <v>0.68</v>
      </c>
      <c r="L88" s="163">
        <v>0</v>
      </c>
      <c r="M88" s="163">
        <f>ROUND(E88*L88,2)</f>
        <v>0</v>
      </c>
      <c r="N88" s="163">
        <v>0</v>
      </c>
      <c r="O88" s="163">
        <f>ROUND(E88*N88,2)</f>
        <v>0</v>
      </c>
      <c r="P88" s="163"/>
      <c r="Q88" s="163"/>
      <c r="R88" s="164">
        <v>0</v>
      </c>
      <c r="S88" s="163">
        <f>ROUND(E88*R88,2)</f>
        <v>0</v>
      </c>
      <c r="T88" s="165">
        <f t="shared" si="37"/>
        <v>0</v>
      </c>
      <c r="U88" s="165">
        <f t="shared" si="38"/>
        <v>0.68</v>
      </c>
      <c r="V88" s="165" t="str">
        <f t="shared" si="39"/>
        <v>#REF!</v>
      </c>
      <c r="W88" s="165">
        <f t="shared" si="40"/>
        <v>0</v>
      </c>
      <c r="X88" s="165">
        <f t="shared" si="41"/>
        <v>0</v>
      </c>
      <c r="Y88" s="165"/>
      <c r="Z88" s="165">
        <f t="shared" si="42"/>
        <v>0</v>
      </c>
      <c r="AA88" s="165" t="s">
        <v>792</v>
      </c>
      <c r="AB88" s="165"/>
      <c r="AC88" s="165"/>
      <c r="AD88" s="165"/>
      <c r="AE88" s="165"/>
      <c r="AF88" s="165"/>
      <c r="AG88" s="165"/>
      <c r="AH88" s="165"/>
      <c r="AI88" s="165"/>
      <c r="AJ88" s="558">
        <v>1.2999999999999999E-3</v>
      </c>
      <c r="AK88" s="560">
        <f t="shared" si="36"/>
        <v>1.2999999999999999E-3</v>
      </c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</row>
    <row r="89" spans="1:56">
      <c r="A89" s="151">
        <v>40</v>
      </c>
      <c r="B89" s="152"/>
      <c r="C89" s="153" t="s">
        <v>839</v>
      </c>
      <c r="D89" s="154" t="s">
        <v>832</v>
      </c>
      <c r="E89" s="155">
        <v>4</v>
      </c>
      <c r="F89" s="156">
        <v>0</v>
      </c>
      <c r="G89" s="134">
        <f t="shared" si="35"/>
        <v>0</v>
      </c>
      <c r="H89" s="167"/>
      <c r="I89" s="167">
        <f>SUM(T90:T221)</f>
        <v>2082.8200000000002</v>
      </c>
      <c r="J89" s="168"/>
      <c r="K89" s="168">
        <f>SUM(U90:U221)</f>
        <v>9089.18</v>
      </c>
      <c r="L89" s="168"/>
      <c r="M89" s="168">
        <f>SUM(W90:W221)</f>
        <v>0.02</v>
      </c>
      <c r="N89" s="168"/>
      <c r="O89" s="168">
        <f>SUM(X90:X221)</f>
        <v>0</v>
      </c>
      <c r="P89" s="168"/>
      <c r="Q89" s="168"/>
      <c r="R89" s="169"/>
      <c r="S89" s="168" t="e">
        <f>SUM("#REF!)")</f>
        <v>#VALUE!</v>
      </c>
      <c r="AA89" s="122" t="s">
        <v>777</v>
      </c>
      <c r="AJ89" s="558">
        <v>2.0320000000000001E-2</v>
      </c>
      <c r="AK89" s="560">
        <f t="shared" si="36"/>
        <v>8.1280000000000005E-2</v>
      </c>
    </row>
    <row r="90" spans="1:56" outlineLevel="1">
      <c r="A90" s="151">
        <v>41</v>
      </c>
      <c r="B90" s="152"/>
      <c r="C90" s="153" t="s">
        <v>840</v>
      </c>
      <c r="D90" s="154" t="s">
        <v>832</v>
      </c>
      <c r="E90" s="155">
        <v>4</v>
      </c>
      <c r="F90" s="156">
        <v>0</v>
      </c>
      <c r="G90" s="134">
        <f t="shared" si="35"/>
        <v>0</v>
      </c>
      <c r="H90" s="167"/>
      <c r="I90" s="167">
        <f>SUM(T91:T123)</f>
        <v>2082.8200000000002</v>
      </c>
      <c r="J90" s="168"/>
      <c r="K90" s="168">
        <f>SUM(U91:U123)</f>
        <v>9089.18</v>
      </c>
      <c r="L90" s="168"/>
      <c r="M90" s="168">
        <f>SUM(W91:W123)</f>
        <v>0.02</v>
      </c>
      <c r="N90" s="168"/>
      <c r="O90" s="168">
        <f>SUM(X91:X123)</f>
        <v>0</v>
      </c>
      <c r="P90" s="168"/>
      <c r="Q90" s="168"/>
      <c r="R90" s="169"/>
      <c r="S90" s="168" t="e">
        <f>SUM("#REF!)")</f>
        <v>#VALUE!</v>
      </c>
      <c r="T90" s="165"/>
      <c r="U90" s="165"/>
      <c r="V90" s="165"/>
      <c r="W90" s="165"/>
      <c r="X90" s="165"/>
      <c r="Y90" s="165"/>
      <c r="Z90" s="165"/>
      <c r="AA90" s="165" t="s">
        <v>777</v>
      </c>
      <c r="AB90" s="165"/>
      <c r="AC90" s="165"/>
      <c r="AD90" s="165"/>
      <c r="AE90" s="165"/>
      <c r="AF90" s="165"/>
      <c r="AG90" s="165"/>
      <c r="AH90" s="165"/>
      <c r="AI90" s="165"/>
      <c r="AJ90" s="558">
        <v>4.0000000000000002E-4</v>
      </c>
      <c r="AK90" s="560">
        <f t="shared" si="36"/>
        <v>1.6000000000000001E-3</v>
      </c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</row>
    <row r="91" spans="1:56" hidden="1" outlineLevel="3">
      <c r="A91" s="171"/>
      <c r="B91" s="172"/>
      <c r="C91" s="173" t="s">
        <v>841</v>
      </c>
      <c r="D91" s="174" t="s">
        <v>86</v>
      </c>
      <c r="E91" s="175">
        <v>3</v>
      </c>
      <c r="F91" s="163">
        <v>0</v>
      </c>
      <c r="G91" s="134">
        <f t="shared" si="35"/>
        <v>0</v>
      </c>
      <c r="H91" s="162">
        <v>357.06</v>
      </c>
      <c r="I91" s="162">
        <f>ROUND(E91*H91,2)</f>
        <v>1071.18</v>
      </c>
      <c r="J91" s="163">
        <v>433.94</v>
      </c>
      <c r="K91" s="163">
        <f>ROUND(E91*J91,2)</f>
        <v>1301.82</v>
      </c>
      <c r="L91" s="163">
        <v>1.8600000000000001E-3</v>
      </c>
      <c r="M91" s="163">
        <f>ROUND(E91*L91,2)</f>
        <v>0.01</v>
      </c>
      <c r="N91" s="163">
        <v>0</v>
      </c>
      <c r="O91" s="163">
        <f>ROUND(E91*N91,2)</f>
        <v>0</v>
      </c>
      <c r="P91" s="163"/>
      <c r="Q91" s="163"/>
      <c r="R91" s="164">
        <v>1.3340000000000001</v>
      </c>
      <c r="S91" s="163">
        <f>ROUND(E91*R91,2)</f>
        <v>4</v>
      </c>
      <c r="T91" s="165">
        <f t="shared" ref="T91:T123" si="43">I91</f>
        <v>1071.18</v>
      </c>
      <c r="U91" s="165">
        <f t="shared" ref="U91:U123" si="44">K91</f>
        <v>1301.82</v>
      </c>
      <c r="V91" s="165" t="str">
        <f t="shared" ref="V91:V123" si="45">"#REF!"</f>
        <v>#REF!</v>
      </c>
      <c r="W91" s="165">
        <f t="shared" ref="W91:W123" si="46">M91</f>
        <v>0.01</v>
      </c>
      <c r="X91" s="165">
        <f t="shared" ref="X91:X123" si="47">O91</f>
        <v>0</v>
      </c>
      <c r="Y91" s="165"/>
      <c r="Z91" s="165">
        <f>G91</f>
        <v>0</v>
      </c>
      <c r="AA91" s="165" t="s">
        <v>782</v>
      </c>
      <c r="AB91" s="165"/>
      <c r="AC91" s="165"/>
      <c r="AD91" s="165"/>
      <c r="AE91" s="165"/>
      <c r="AF91" s="165"/>
      <c r="AG91" s="165"/>
      <c r="AH91" s="165"/>
      <c r="AI91" s="165"/>
      <c r="AJ91" s="558"/>
      <c r="AK91" s="560">
        <f t="shared" si="36"/>
        <v>0</v>
      </c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</row>
    <row r="92" spans="1:56" outlineLevel="3">
      <c r="A92" s="151">
        <v>42</v>
      </c>
      <c r="B92" s="152"/>
      <c r="C92" s="153" t="s">
        <v>842</v>
      </c>
      <c r="D92" s="154" t="s">
        <v>832</v>
      </c>
      <c r="E92" s="155">
        <v>2</v>
      </c>
      <c r="F92" s="156">
        <v>0</v>
      </c>
      <c r="G92" s="134">
        <f t="shared" si="35"/>
        <v>0</v>
      </c>
      <c r="H92" s="161">
        <v>144.52000000000001</v>
      </c>
      <c r="I92" s="162">
        <f>ROUND(E59*H92,2)</f>
        <v>1011.64</v>
      </c>
      <c r="J92" s="163">
        <v>414.48</v>
      </c>
      <c r="K92" s="163">
        <f>ROUND(E59*J92,2)</f>
        <v>2901.36</v>
      </c>
      <c r="L92" s="163">
        <v>8.8999999999999995E-4</v>
      </c>
      <c r="M92" s="163">
        <f>ROUND(E59*L92,2)</f>
        <v>0.01</v>
      </c>
      <c r="N92" s="163">
        <v>0</v>
      </c>
      <c r="O92" s="163">
        <f>ROUND(E59*N92,2)</f>
        <v>0</v>
      </c>
      <c r="P92" s="163"/>
      <c r="Q92" s="163"/>
      <c r="R92" s="164">
        <v>1.1200000000000001</v>
      </c>
      <c r="S92" s="163">
        <f>ROUND(E59*R92,2)</f>
        <v>7.84</v>
      </c>
      <c r="T92" s="165">
        <f t="shared" si="43"/>
        <v>1011.64</v>
      </c>
      <c r="U92" s="165">
        <f t="shared" si="44"/>
        <v>2901.36</v>
      </c>
      <c r="V92" s="165" t="str">
        <f t="shared" si="45"/>
        <v>#REF!</v>
      </c>
      <c r="W92" s="165">
        <f t="shared" si="46"/>
        <v>0.01</v>
      </c>
      <c r="X92" s="165">
        <f t="shared" si="47"/>
        <v>0</v>
      </c>
      <c r="Y92" s="165"/>
      <c r="Z92" s="165">
        <f>G59</f>
        <v>0</v>
      </c>
      <c r="AA92" s="165" t="s">
        <v>782</v>
      </c>
      <c r="AB92" s="165"/>
      <c r="AC92" s="165"/>
      <c r="AD92" s="165"/>
      <c r="AE92" s="165"/>
      <c r="AF92" s="165"/>
      <c r="AG92" s="165"/>
      <c r="AH92" s="165"/>
      <c r="AI92" s="165"/>
      <c r="AJ92" s="558">
        <v>2.2000000000000001E-4</v>
      </c>
      <c r="AK92" s="560">
        <f t="shared" si="36"/>
        <v>4.4000000000000002E-4</v>
      </c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</row>
    <row r="93" spans="1:56" outlineLevel="3">
      <c r="A93" s="151">
        <v>43</v>
      </c>
      <c r="B93" s="152"/>
      <c r="C93" s="153" t="s">
        <v>843</v>
      </c>
      <c r="D93" s="154" t="s">
        <v>832</v>
      </c>
      <c r="E93" s="155">
        <v>2</v>
      </c>
      <c r="F93" s="156">
        <v>0</v>
      </c>
      <c r="G93" s="134">
        <f t="shared" si="35"/>
        <v>0</v>
      </c>
      <c r="H93" s="161">
        <v>0</v>
      </c>
      <c r="I93" s="162">
        <f>ROUND(E60*H93,2)</f>
        <v>0</v>
      </c>
      <c r="J93" s="163">
        <v>698</v>
      </c>
      <c r="K93" s="163">
        <f>ROUND(E60*J93,2)</f>
        <v>4886</v>
      </c>
      <c r="L93" s="163">
        <v>0</v>
      </c>
      <c r="M93" s="163">
        <f>ROUND(E60*L93,2)</f>
        <v>0</v>
      </c>
      <c r="N93" s="163">
        <v>0</v>
      </c>
      <c r="O93" s="163">
        <f>ROUND(E60*N93,2)</f>
        <v>0</v>
      </c>
      <c r="P93" s="163"/>
      <c r="Q93" s="163"/>
      <c r="R93" s="164">
        <v>1.77</v>
      </c>
      <c r="S93" s="163">
        <f>ROUND(E60*R93,2)</f>
        <v>12.39</v>
      </c>
      <c r="T93" s="165">
        <f t="shared" si="43"/>
        <v>0</v>
      </c>
      <c r="U93" s="165">
        <f t="shared" si="44"/>
        <v>4886</v>
      </c>
      <c r="V93" s="165" t="str">
        <f t="shared" si="45"/>
        <v>#REF!</v>
      </c>
      <c r="W93" s="165">
        <f t="shared" si="46"/>
        <v>0</v>
      </c>
      <c r="X93" s="165">
        <f t="shared" si="47"/>
        <v>0</v>
      </c>
      <c r="Y93" s="165"/>
      <c r="Z93" s="165">
        <f>G60</f>
        <v>0</v>
      </c>
      <c r="AA93" s="165" t="s">
        <v>782</v>
      </c>
      <c r="AB93" s="165"/>
      <c r="AC93" s="165"/>
      <c r="AD93" s="165"/>
      <c r="AE93" s="165"/>
      <c r="AF93" s="165"/>
      <c r="AG93" s="165"/>
      <c r="AH93" s="165"/>
      <c r="AI93" s="165"/>
      <c r="AJ93" s="558">
        <v>4.6100000000000004E-3</v>
      </c>
      <c r="AK93" s="560">
        <f t="shared" si="36"/>
        <v>9.2200000000000008E-3</v>
      </c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</row>
    <row r="94" spans="1:56" outlineLevel="3">
      <c r="A94" s="566">
        <v>44</v>
      </c>
      <c r="B94" s="567"/>
      <c r="C94" s="568" t="s">
        <v>817</v>
      </c>
      <c r="D94" s="564" t="s">
        <v>9</v>
      </c>
      <c r="E94" s="561">
        <v>0.51251999999999998</v>
      </c>
      <c r="F94" s="562">
        <v>0</v>
      </c>
      <c r="G94" s="563">
        <f t="shared" si="35"/>
        <v>0</v>
      </c>
      <c r="H94" s="161"/>
      <c r="I94" s="162"/>
      <c r="J94" s="163"/>
      <c r="K94" s="163"/>
      <c r="L94" s="163"/>
      <c r="M94" s="163"/>
      <c r="N94" s="163"/>
      <c r="O94" s="163"/>
      <c r="P94" s="163"/>
      <c r="Q94" s="163"/>
      <c r="R94" s="164"/>
      <c r="S94" s="163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558"/>
      <c r="AK94" s="560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</row>
    <row r="95" spans="1:56" outlineLevel="3">
      <c r="A95" s="151"/>
      <c r="B95" s="152"/>
      <c r="C95" s="556" t="s">
        <v>2346</v>
      </c>
      <c r="D95" s="154"/>
      <c r="E95" s="155"/>
      <c r="F95" s="156"/>
      <c r="G95" s="557">
        <f>SUM(G8:G94)</f>
        <v>0</v>
      </c>
      <c r="H95" s="161">
        <v>79.72</v>
      </c>
      <c r="I95" s="162">
        <f t="shared" ref="I95:I123" si="48">ROUND(E95*H95,2)</f>
        <v>0</v>
      </c>
      <c r="J95" s="163">
        <v>488.28</v>
      </c>
      <c r="K95" s="163">
        <f t="shared" ref="K95:K123" si="49">ROUND(E95*J95,2)</f>
        <v>0</v>
      </c>
      <c r="L95" s="163">
        <v>1.4100000000000002E-3</v>
      </c>
      <c r="M95" s="163">
        <f t="shared" ref="M95:M123" si="50">ROUND(E95*L95,2)</f>
        <v>0</v>
      </c>
      <c r="N95" s="163">
        <v>0</v>
      </c>
      <c r="O95" s="163">
        <f t="shared" ref="O95:O123" si="51">ROUND(E95*N95,2)</f>
        <v>0</v>
      </c>
      <c r="P95" s="163"/>
      <c r="Q95" s="163"/>
      <c r="R95" s="164">
        <v>1.575</v>
      </c>
      <c r="S95" s="163">
        <f t="shared" ref="S95:S123" si="52">ROUND(E95*R95,2)</f>
        <v>0</v>
      </c>
      <c r="T95" s="165">
        <f t="shared" si="43"/>
        <v>0</v>
      </c>
      <c r="U95" s="165">
        <f t="shared" si="44"/>
        <v>0</v>
      </c>
      <c r="V95" s="165" t="str">
        <f t="shared" si="45"/>
        <v>#REF!</v>
      </c>
      <c r="W95" s="165">
        <f t="shared" si="46"/>
        <v>0</v>
      </c>
      <c r="X95" s="165">
        <f t="shared" si="47"/>
        <v>0</v>
      </c>
      <c r="Y95" s="165"/>
      <c r="Z95" s="165">
        <f t="shared" ref="Z95:Z123" si="53">G95</f>
        <v>0</v>
      </c>
      <c r="AA95" s="165" t="s">
        <v>782</v>
      </c>
      <c r="AB95" s="165"/>
      <c r="AC95" s="165"/>
      <c r="AD95" s="165"/>
      <c r="AE95" s="165"/>
      <c r="AF95" s="165"/>
      <c r="AG95" s="165"/>
      <c r="AH95" s="165"/>
      <c r="AI95" s="165"/>
      <c r="AJ95" s="558"/>
      <c r="AK95" s="560">
        <f t="shared" si="36"/>
        <v>0</v>
      </c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</row>
    <row r="96" spans="1:56" hidden="1" outlineLevel="3">
      <c r="A96" s="171"/>
      <c r="B96" s="172"/>
      <c r="C96" s="173"/>
      <c r="D96" s="174"/>
      <c r="E96" s="175"/>
      <c r="F96" s="163"/>
      <c r="G96" s="170"/>
      <c r="H96" s="162">
        <v>14.96</v>
      </c>
      <c r="I96" s="162">
        <f t="shared" si="48"/>
        <v>0</v>
      </c>
      <c r="J96" s="163">
        <v>451.47</v>
      </c>
      <c r="K96" s="163">
        <f t="shared" si="49"/>
        <v>0</v>
      </c>
      <c r="L96" s="163">
        <v>1.4100000000000002E-3</v>
      </c>
      <c r="M96" s="163">
        <f t="shared" si="50"/>
        <v>0</v>
      </c>
      <c r="N96" s="163">
        <v>0</v>
      </c>
      <c r="O96" s="163">
        <f t="shared" si="51"/>
        <v>0</v>
      </c>
      <c r="P96" s="163"/>
      <c r="Q96" s="163"/>
      <c r="R96" s="164">
        <v>1.5740000000000001</v>
      </c>
      <c r="S96" s="163">
        <f t="shared" si="52"/>
        <v>0</v>
      </c>
      <c r="T96" s="165">
        <f t="shared" si="43"/>
        <v>0</v>
      </c>
      <c r="U96" s="165">
        <f t="shared" si="44"/>
        <v>0</v>
      </c>
      <c r="V96" s="165" t="str">
        <f t="shared" si="45"/>
        <v>#REF!</v>
      </c>
      <c r="W96" s="165">
        <f t="shared" si="46"/>
        <v>0</v>
      </c>
      <c r="X96" s="165">
        <f t="shared" si="47"/>
        <v>0</v>
      </c>
      <c r="Y96" s="165"/>
      <c r="Z96" s="165">
        <f t="shared" si="53"/>
        <v>0</v>
      </c>
      <c r="AA96" s="165" t="s">
        <v>782</v>
      </c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</row>
    <row r="97" spans="1:56" outlineLevel="3">
      <c r="A97" s="514"/>
      <c r="B97" s="515"/>
      <c r="C97" s="516"/>
      <c r="D97" s="517"/>
      <c r="E97" s="518"/>
      <c r="F97" s="519"/>
      <c r="G97" s="520"/>
      <c r="H97" s="521">
        <v>370.78</v>
      </c>
      <c r="I97" s="521">
        <f t="shared" si="48"/>
        <v>0</v>
      </c>
      <c r="J97" s="519">
        <v>1171.22</v>
      </c>
      <c r="K97" s="519">
        <f t="shared" si="49"/>
        <v>0</v>
      </c>
      <c r="L97" s="519">
        <v>4.8999999999999998E-4</v>
      </c>
      <c r="M97" s="519">
        <f t="shared" si="50"/>
        <v>0</v>
      </c>
      <c r="N97" s="519">
        <v>0</v>
      </c>
      <c r="O97" s="519">
        <f t="shared" si="51"/>
        <v>0</v>
      </c>
      <c r="P97" s="519"/>
      <c r="Q97" s="519"/>
      <c r="R97" s="519">
        <v>3.6</v>
      </c>
      <c r="S97" s="519">
        <f t="shared" si="52"/>
        <v>0</v>
      </c>
      <c r="T97" s="522">
        <f t="shared" si="43"/>
        <v>0</v>
      </c>
      <c r="U97" s="522">
        <f t="shared" si="44"/>
        <v>0</v>
      </c>
      <c r="V97" s="522" t="str">
        <f t="shared" si="45"/>
        <v>#REF!</v>
      </c>
      <c r="W97" s="522">
        <f t="shared" si="46"/>
        <v>0</v>
      </c>
      <c r="X97" s="522">
        <f t="shared" si="47"/>
        <v>0</v>
      </c>
      <c r="Y97" s="522"/>
      <c r="Z97" s="522">
        <f t="shared" si="53"/>
        <v>0</v>
      </c>
      <c r="AA97" s="522" t="s">
        <v>782</v>
      </c>
      <c r="AB97" s="522"/>
      <c r="AC97" s="522"/>
      <c r="AD97" s="522"/>
      <c r="AE97" s="522"/>
      <c r="AF97" s="522"/>
      <c r="AG97" s="522"/>
      <c r="AH97" s="522"/>
      <c r="AI97" s="522"/>
      <c r="AJ97" s="522"/>
      <c r="AK97" s="522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</row>
    <row r="98" spans="1:56" hidden="1" outlineLevel="3">
      <c r="A98" s="514"/>
      <c r="B98" s="515"/>
      <c r="C98" s="516"/>
      <c r="D98" s="517"/>
      <c r="E98" s="518"/>
      <c r="F98" s="519"/>
      <c r="G98" s="520"/>
      <c r="H98" s="521">
        <v>370.78</v>
      </c>
      <c r="I98" s="521">
        <f t="shared" si="48"/>
        <v>0</v>
      </c>
      <c r="J98" s="519">
        <v>1263.22</v>
      </c>
      <c r="K98" s="519">
        <f t="shared" si="49"/>
        <v>0</v>
      </c>
      <c r="L98" s="519">
        <v>4.8999999999999998E-4</v>
      </c>
      <c r="M98" s="519">
        <f t="shared" si="50"/>
        <v>0</v>
      </c>
      <c r="N98" s="519">
        <v>0</v>
      </c>
      <c r="O98" s="519">
        <f t="shared" si="51"/>
        <v>0</v>
      </c>
      <c r="P98" s="519"/>
      <c r="Q98" s="519"/>
      <c r="R98" s="519">
        <v>4.2</v>
      </c>
      <c r="S98" s="519">
        <f t="shared" si="52"/>
        <v>0</v>
      </c>
      <c r="T98" s="522">
        <f t="shared" si="43"/>
        <v>0</v>
      </c>
      <c r="U98" s="522">
        <f t="shared" si="44"/>
        <v>0</v>
      </c>
      <c r="V98" s="522" t="str">
        <f t="shared" si="45"/>
        <v>#REF!</v>
      </c>
      <c r="W98" s="522">
        <f t="shared" si="46"/>
        <v>0</v>
      </c>
      <c r="X98" s="522">
        <f t="shared" si="47"/>
        <v>0</v>
      </c>
      <c r="Y98" s="522"/>
      <c r="Z98" s="522">
        <f t="shared" si="53"/>
        <v>0</v>
      </c>
      <c r="AA98" s="522" t="s">
        <v>782</v>
      </c>
      <c r="AB98" s="522"/>
      <c r="AC98" s="522"/>
      <c r="AD98" s="522"/>
      <c r="AE98" s="522"/>
      <c r="AF98" s="522"/>
      <c r="AG98" s="522"/>
      <c r="AH98" s="522"/>
      <c r="AI98" s="522"/>
      <c r="AJ98" s="522"/>
      <c r="AK98" s="522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</row>
    <row r="99" spans="1:56" hidden="1" outlineLevel="3">
      <c r="A99" s="514"/>
      <c r="B99" s="515"/>
      <c r="C99" s="516"/>
      <c r="D99" s="517"/>
      <c r="E99" s="518"/>
      <c r="F99" s="519"/>
      <c r="G99" s="520"/>
      <c r="H99" s="521">
        <v>22.77</v>
      </c>
      <c r="I99" s="521">
        <f t="shared" si="48"/>
        <v>0</v>
      </c>
      <c r="J99" s="519">
        <v>427.23</v>
      </c>
      <c r="K99" s="519">
        <f t="shared" si="49"/>
        <v>0</v>
      </c>
      <c r="L99" s="519">
        <v>6.0000000000000008E-5</v>
      </c>
      <c r="M99" s="519">
        <f t="shared" si="50"/>
        <v>0</v>
      </c>
      <c r="N99" s="519">
        <v>0</v>
      </c>
      <c r="O99" s="519">
        <f t="shared" si="51"/>
        <v>0</v>
      </c>
      <c r="P99" s="519"/>
      <c r="Q99" s="519"/>
      <c r="R99" s="519">
        <v>1.3129999999999999</v>
      </c>
      <c r="S99" s="519">
        <f t="shared" si="52"/>
        <v>0</v>
      </c>
      <c r="T99" s="522">
        <f t="shared" si="43"/>
        <v>0</v>
      </c>
      <c r="U99" s="522">
        <f t="shared" si="44"/>
        <v>0</v>
      </c>
      <c r="V99" s="522" t="str">
        <f t="shared" si="45"/>
        <v>#REF!</v>
      </c>
      <c r="W99" s="522">
        <f t="shared" si="46"/>
        <v>0</v>
      </c>
      <c r="X99" s="522">
        <f t="shared" si="47"/>
        <v>0</v>
      </c>
      <c r="Y99" s="522"/>
      <c r="Z99" s="522">
        <f t="shared" si="53"/>
        <v>0</v>
      </c>
      <c r="AA99" s="522" t="s">
        <v>782</v>
      </c>
      <c r="AB99" s="522"/>
      <c r="AC99" s="522"/>
      <c r="AD99" s="522"/>
      <c r="AE99" s="522"/>
      <c r="AF99" s="522"/>
      <c r="AG99" s="522"/>
      <c r="AH99" s="522"/>
      <c r="AI99" s="522"/>
      <c r="AJ99" s="522"/>
      <c r="AK99" s="522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</row>
    <row r="100" spans="1:56" hidden="1" outlineLevel="3">
      <c r="A100" s="514"/>
      <c r="B100" s="515"/>
      <c r="C100" s="516"/>
      <c r="D100" s="517"/>
      <c r="E100" s="518"/>
      <c r="F100" s="519"/>
      <c r="G100" s="520"/>
      <c r="H100" s="521">
        <v>51.87</v>
      </c>
      <c r="I100" s="521">
        <f t="shared" si="48"/>
        <v>0</v>
      </c>
      <c r="J100" s="519">
        <v>943.13</v>
      </c>
      <c r="K100" s="519">
        <f t="shared" si="49"/>
        <v>0</v>
      </c>
      <c r="L100" s="519">
        <v>1.7000000000000004E-4</v>
      </c>
      <c r="M100" s="519">
        <f t="shared" si="50"/>
        <v>0</v>
      </c>
      <c r="N100" s="519">
        <v>0</v>
      </c>
      <c r="O100" s="519">
        <f t="shared" si="51"/>
        <v>0</v>
      </c>
      <c r="P100" s="519"/>
      <c r="Q100" s="519"/>
      <c r="R100" s="519">
        <v>2.9</v>
      </c>
      <c r="S100" s="519">
        <f t="shared" si="52"/>
        <v>0</v>
      </c>
      <c r="T100" s="522">
        <f t="shared" si="43"/>
        <v>0</v>
      </c>
      <c r="U100" s="522">
        <f t="shared" si="44"/>
        <v>0</v>
      </c>
      <c r="V100" s="522" t="str">
        <f t="shared" si="45"/>
        <v>#REF!</v>
      </c>
      <c r="W100" s="522">
        <f t="shared" si="46"/>
        <v>0</v>
      </c>
      <c r="X100" s="522">
        <f t="shared" si="47"/>
        <v>0</v>
      </c>
      <c r="Y100" s="522"/>
      <c r="Z100" s="522">
        <f t="shared" si="53"/>
        <v>0</v>
      </c>
      <c r="AA100" s="522" t="s">
        <v>782</v>
      </c>
      <c r="AB100" s="522"/>
      <c r="AC100" s="522"/>
      <c r="AD100" s="522"/>
      <c r="AE100" s="522"/>
      <c r="AF100" s="522"/>
      <c r="AG100" s="522"/>
      <c r="AH100" s="522"/>
      <c r="AI100" s="522"/>
      <c r="AJ100" s="522"/>
      <c r="AK100" s="522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</row>
    <row r="101" spans="1:56" outlineLevel="3">
      <c r="A101" s="514"/>
      <c r="B101" s="515"/>
      <c r="C101" s="516"/>
      <c r="D101" s="517"/>
      <c r="E101" s="518"/>
      <c r="F101" s="519"/>
      <c r="G101" s="520"/>
      <c r="H101" s="521">
        <v>0</v>
      </c>
      <c r="I101" s="521">
        <f t="shared" si="48"/>
        <v>0</v>
      </c>
      <c r="J101" s="519">
        <v>84.21</v>
      </c>
      <c r="K101" s="519">
        <f t="shared" si="49"/>
        <v>0</v>
      </c>
      <c r="L101" s="519">
        <v>0</v>
      </c>
      <c r="M101" s="519">
        <f t="shared" si="50"/>
        <v>0</v>
      </c>
      <c r="N101" s="519">
        <v>0</v>
      </c>
      <c r="O101" s="519">
        <f t="shared" si="51"/>
        <v>0</v>
      </c>
      <c r="P101" s="519"/>
      <c r="Q101" s="519"/>
      <c r="R101" s="519">
        <v>0.28000000000000003</v>
      </c>
      <c r="S101" s="519">
        <f t="shared" si="52"/>
        <v>0</v>
      </c>
      <c r="T101" s="522">
        <f t="shared" si="43"/>
        <v>0</v>
      </c>
      <c r="U101" s="522">
        <f t="shared" si="44"/>
        <v>0</v>
      </c>
      <c r="V101" s="522" t="str">
        <f t="shared" si="45"/>
        <v>#REF!</v>
      </c>
      <c r="W101" s="522">
        <f t="shared" si="46"/>
        <v>0</v>
      </c>
      <c r="X101" s="522">
        <f t="shared" si="47"/>
        <v>0</v>
      </c>
      <c r="Y101" s="522"/>
      <c r="Z101" s="522">
        <f t="shared" si="53"/>
        <v>0</v>
      </c>
      <c r="AA101" s="522" t="s">
        <v>782</v>
      </c>
      <c r="AB101" s="522"/>
      <c r="AC101" s="522"/>
      <c r="AD101" s="522"/>
      <c r="AE101" s="522"/>
      <c r="AF101" s="522"/>
      <c r="AG101" s="522"/>
      <c r="AH101" s="522"/>
      <c r="AI101" s="522"/>
      <c r="AJ101" s="522"/>
      <c r="AK101" s="522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</row>
    <row r="102" spans="1:56" outlineLevel="3">
      <c r="A102" s="514"/>
      <c r="B102" s="515"/>
      <c r="C102" s="516"/>
      <c r="D102" s="517"/>
      <c r="E102" s="518"/>
      <c r="F102" s="519"/>
      <c r="G102" s="520"/>
      <c r="H102" s="521">
        <v>0</v>
      </c>
      <c r="I102" s="521">
        <f t="shared" si="48"/>
        <v>0</v>
      </c>
      <c r="J102" s="519">
        <v>57.15</v>
      </c>
      <c r="K102" s="519">
        <f t="shared" si="49"/>
        <v>0</v>
      </c>
      <c r="L102" s="519">
        <v>0</v>
      </c>
      <c r="M102" s="519">
        <f t="shared" si="50"/>
        <v>0</v>
      </c>
      <c r="N102" s="519">
        <v>0</v>
      </c>
      <c r="O102" s="519">
        <f t="shared" si="51"/>
        <v>0</v>
      </c>
      <c r="P102" s="519"/>
      <c r="Q102" s="519"/>
      <c r="R102" s="519">
        <v>0.19</v>
      </c>
      <c r="S102" s="519">
        <f t="shared" si="52"/>
        <v>0</v>
      </c>
      <c r="T102" s="522">
        <f t="shared" si="43"/>
        <v>0</v>
      </c>
      <c r="U102" s="522">
        <f t="shared" si="44"/>
        <v>0</v>
      </c>
      <c r="V102" s="522" t="str">
        <f t="shared" si="45"/>
        <v>#REF!</v>
      </c>
      <c r="W102" s="522">
        <f t="shared" si="46"/>
        <v>0</v>
      </c>
      <c r="X102" s="522">
        <f t="shared" si="47"/>
        <v>0</v>
      </c>
      <c r="Y102" s="522"/>
      <c r="Z102" s="522">
        <f t="shared" si="53"/>
        <v>0</v>
      </c>
      <c r="AA102" s="522" t="s">
        <v>782</v>
      </c>
      <c r="AB102" s="522"/>
      <c r="AC102" s="522"/>
      <c r="AD102" s="522"/>
      <c r="AE102" s="522"/>
      <c r="AF102" s="522"/>
      <c r="AG102" s="522"/>
      <c r="AH102" s="522"/>
      <c r="AI102" s="522"/>
      <c r="AJ102" s="522"/>
      <c r="AK102" s="522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</row>
    <row r="103" spans="1:56" outlineLevel="3">
      <c r="A103" s="514"/>
      <c r="B103" s="515"/>
      <c r="C103" s="516"/>
      <c r="D103" s="517"/>
      <c r="E103" s="518"/>
      <c r="F103" s="519"/>
      <c r="G103" s="520"/>
      <c r="H103" s="521">
        <v>0</v>
      </c>
      <c r="I103" s="521">
        <f t="shared" si="48"/>
        <v>0</v>
      </c>
      <c r="J103" s="519">
        <v>511.3</v>
      </c>
      <c r="K103" s="519">
        <f t="shared" si="49"/>
        <v>0</v>
      </c>
      <c r="L103" s="519">
        <v>0</v>
      </c>
      <c r="M103" s="519">
        <f t="shared" si="50"/>
        <v>0</v>
      </c>
      <c r="N103" s="519">
        <v>0</v>
      </c>
      <c r="O103" s="519">
        <f t="shared" si="51"/>
        <v>0</v>
      </c>
      <c r="P103" s="519"/>
      <c r="Q103" s="519"/>
      <c r="R103" s="519">
        <v>1.7</v>
      </c>
      <c r="S103" s="519">
        <f t="shared" si="52"/>
        <v>0</v>
      </c>
      <c r="T103" s="522">
        <f t="shared" si="43"/>
        <v>0</v>
      </c>
      <c r="U103" s="522">
        <f t="shared" si="44"/>
        <v>0</v>
      </c>
      <c r="V103" s="522" t="str">
        <f t="shared" si="45"/>
        <v>#REF!</v>
      </c>
      <c r="W103" s="522">
        <f t="shared" si="46"/>
        <v>0</v>
      </c>
      <c r="X103" s="522">
        <f t="shared" si="47"/>
        <v>0</v>
      </c>
      <c r="Y103" s="522"/>
      <c r="Z103" s="522">
        <f t="shared" si="53"/>
        <v>0</v>
      </c>
      <c r="AA103" s="522" t="s">
        <v>782</v>
      </c>
      <c r="AB103" s="522"/>
      <c r="AC103" s="522"/>
      <c r="AD103" s="522"/>
      <c r="AE103" s="522"/>
      <c r="AF103" s="522"/>
      <c r="AG103" s="522"/>
      <c r="AH103" s="522"/>
      <c r="AI103" s="522"/>
      <c r="AJ103" s="522"/>
      <c r="AK103" s="522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</row>
    <row r="104" spans="1:56" outlineLevel="3">
      <c r="A104" s="514"/>
      <c r="B104" s="515"/>
      <c r="C104" s="516"/>
      <c r="D104" s="517"/>
      <c r="E104" s="518"/>
      <c r="F104" s="519"/>
      <c r="G104" s="520"/>
      <c r="H104" s="521">
        <v>0</v>
      </c>
      <c r="I104" s="521">
        <f t="shared" si="48"/>
        <v>0</v>
      </c>
      <c r="J104" s="519">
        <v>300.77</v>
      </c>
      <c r="K104" s="519">
        <f t="shared" si="49"/>
        <v>0</v>
      </c>
      <c r="L104" s="519">
        <v>0</v>
      </c>
      <c r="M104" s="519">
        <f t="shared" si="50"/>
        <v>0</v>
      </c>
      <c r="N104" s="519">
        <v>0</v>
      </c>
      <c r="O104" s="519">
        <f t="shared" si="51"/>
        <v>0</v>
      </c>
      <c r="P104" s="519"/>
      <c r="Q104" s="519"/>
      <c r="R104" s="519">
        <v>1</v>
      </c>
      <c r="S104" s="519">
        <f t="shared" si="52"/>
        <v>0</v>
      </c>
      <c r="T104" s="522">
        <f t="shared" si="43"/>
        <v>0</v>
      </c>
      <c r="U104" s="522">
        <f t="shared" si="44"/>
        <v>0</v>
      </c>
      <c r="V104" s="522" t="str">
        <f t="shared" si="45"/>
        <v>#REF!</v>
      </c>
      <c r="W104" s="522">
        <f t="shared" si="46"/>
        <v>0</v>
      </c>
      <c r="X104" s="522">
        <f t="shared" si="47"/>
        <v>0</v>
      </c>
      <c r="Y104" s="522"/>
      <c r="Z104" s="522">
        <f t="shared" si="53"/>
        <v>0</v>
      </c>
      <c r="AA104" s="522" t="s">
        <v>782</v>
      </c>
      <c r="AB104" s="522"/>
      <c r="AC104" s="522"/>
      <c r="AD104" s="522"/>
      <c r="AE104" s="522"/>
      <c r="AF104" s="522"/>
      <c r="AG104" s="522"/>
      <c r="AH104" s="522"/>
      <c r="AI104" s="522"/>
      <c r="AJ104" s="522"/>
      <c r="AK104" s="522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</row>
    <row r="105" spans="1:56" outlineLevel="3">
      <c r="A105" s="514"/>
      <c r="B105" s="515"/>
      <c r="C105" s="516"/>
      <c r="D105" s="517"/>
      <c r="E105" s="518"/>
      <c r="F105" s="519"/>
      <c r="G105" s="520"/>
      <c r="H105" s="521">
        <v>35.49</v>
      </c>
      <c r="I105" s="521">
        <f t="shared" si="48"/>
        <v>0</v>
      </c>
      <c r="J105" s="519">
        <v>94.51</v>
      </c>
      <c r="K105" s="519">
        <f t="shared" si="49"/>
        <v>0</v>
      </c>
      <c r="L105" s="519">
        <v>8.0000000000000007E-5</v>
      </c>
      <c r="M105" s="519">
        <f t="shared" si="50"/>
        <v>0</v>
      </c>
      <c r="N105" s="519">
        <v>0</v>
      </c>
      <c r="O105" s="519">
        <f t="shared" si="51"/>
        <v>0</v>
      </c>
      <c r="P105" s="519"/>
      <c r="Q105" s="519"/>
      <c r="R105" s="519">
        <v>0.28999999999999998</v>
      </c>
      <c r="S105" s="519">
        <f t="shared" si="52"/>
        <v>0</v>
      </c>
      <c r="T105" s="522">
        <f t="shared" si="43"/>
        <v>0</v>
      </c>
      <c r="U105" s="522">
        <f t="shared" si="44"/>
        <v>0</v>
      </c>
      <c r="V105" s="522" t="str">
        <f t="shared" si="45"/>
        <v>#REF!</v>
      </c>
      <c r="W105" s="522">
        <f t="shared" si="46"/>
        <v>0</v>
      </c>
      <c r="X105" s="522">
        <f t="shared" si="47"/>
        <v>0</v>
      </c>
      <c r="Y105" s="522"/>
      <c r="Z105" s="522">
        <f t="shared" si="53"/>
        <v>0</v>
      </c>
      <c r="AA105" s="522" t="s">
        <v>782</v>
      </c>
      <c r="AB105" s="522"/>
      <c r="AC105" s="522"/>
      <c r="AD105" s="522"/>
      <c r="AE105" s="522"/>
      <c r="AF105" s="522"/>
      <c r="AG105" s="522"/>
      <c r="AH105" s="522"/>
      <c r="AI105" s="522"/>
      <c r="AJ105" s="522"/>
      <c r="AK105" s="522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</row>
    <row r="106" spans="1:56" hidden="1" outlineLevel="3">
      <c r="A106" s="514"/>
      <c r="B106" s="515"/>
      <c r="C106" s="516"/>
      <c r="D106" s="517"/>
      <c r="E106" s="518"/>
      <c r="F106" s="519"/>
      <c r="G106" s="520"/>
      <c r="H106" s="521">
        <v>0</v>
      </c>
      <c r="I106" s="521">
        <f t="shared" si="48"/>
        <v>0</v>
      </c>
      <c r="J106" s="519">
        <v>240</v>
      </c>
      <c r="K106" s="519">
        <f t="shared" si="49"/>
        <v>0</v>
      </c>
      <c r="L106" s="519">
        <v>4.0000000000000003E-5</v>
      </c>
      <c r="M106" s="519">
        <f t="shared" si="50"/>
        <v>0</v>
      </c>
      <c r="N106" s="519">
        <v>0</v>
      </c>
      <c r="O106" s="519">
        <f t="shared" si="51"/>
        <v>0</v>
      </c>
      <c r="P106" s="519"/>
      <c r="Q106" s="519"/>
      <c r="R106" s="519">
        <v>0</v>
      </c>
      <c r="S106" s="519">
        <f t="shared" si="52"/>
        <v>0</v>
      </c>
      <c r="T106" s="522">
        <f t="shared" si="43"/>
        <v>0</v>
      </c>
      <c r="U106" s="522">
        <f t="shared" si="44"/>
        <v>0</v>
      </c>
      <c r="V106" s="522" t="str">
        <f t="shared" si="45"/>
        <v>#REF!</v>
      </c>
      <c r="W106" s="522">
        <f t="shared" si="46"/>
        <v>0</v>
      </c>
      <c r="X106" s="522">
        <f t="shared" si="47"/>
        <v>0</v>
      </c>
      <c r="Y106" s="522"/>
      <c r="Z106" s="522">
        <f t="shared" si="53"/>
        <v>0</v>
      </c>
      <c r="AA106" s="522" t="s">
        <v>782</v>
      </c>
      <c r="AB106" s="522"/>
      <c r="AC106" s="522"/>
      <c r="AD106" s="522"/>
      <c r="AE106" s="522"/>
      <c r="AF106" s="522"/>
      <c r="AG106" s="522"/>
      <c r="AH106" s="522"/>
      <c r="AI106" s="522"/>
      <c r="AJ106" s="522"/>
      <c r="AK106" s="522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</row>
    <row r="107" spans="1:56" outlineLevel="3">
      <c r="A107" s="514"/>
      <c r="B107" s="515"/>
      <c r="C107" s="516"/>
      <c r="D107" s="517"/>
      <c r="E107" s="518"/>
      <c r="F107" s="519"/>
      <c r="G107" s="520"/>
      <c r="H107" s="521">
        <v>6.12</v>
      </c>
      <c r="I107" s="521">
        <f t="shared" si="48"/>
        <v>0</v>
      </c>
      <c r="J107" s="519">
        <v>144.88</v>
      </c>
      <c r="K107" s="519">
        <f t="shared" si="49"/>
        <v>0</v>
      </c>
      <c r="L107" s="519">
        <v>4.0000000000000003E-5</v>
      </c>
      <c r="M107" s="519">
        <f t="shared" si="50"/>
        <v>0</v>
      </c>
      <c r="N107" s="519">
        <v>0</v>
      </c>
      <c r="O107" s="519">
        <f t="shared" si="51"/>
        <v>0</v>
      </c>
      <c r="P107" s="519"/>
      <c r="Q107" s="519"/>
      <c r="R107" s="519">
        <v>0.44500000000000001</v>
      </c>
      <c r="S107" s="519">
        <f t="shared" si="52"/>
        <v>0</v>
      </c>
      <c r="T107" s="522">
        <f t="shared" si="43"/>
        <v>0</v>
      </c>
      <c r="U107" s="522">
        <f t="shared" si="44"/>
        <v>0</v>
      </c>
      <c r="V107" s="522" t="str">
        <f t="shared" si="45"/>
        <v>#REF!</v>
      </c>
      <c r="W107" s="522">
        <f t="shared" si="46"/>
        <v>0</v>
      </c>
      <c r="X107" s="522">
        <f t="shared" si="47"/>
        <v>0</v>
      </c>
      <c r="Y107" s="522"/>
      <c r="Z107" s="522">
        <f t="shared" si="53"/>
        <v>0</v>
      </c>
      <c r="AA107" s="522" t="s">
        <v>782</v>
      </c>
      <c r="AB107" s="522"/>
      <c r="AC107" s="522"/>
      <c r="AD107" s="522"/>
      <c r="AE107" s="522"/>
      <c r="AF107" s="522"/>
      <c r="AG107" s="522"/>
      <c r="AH107" s="522"/>
      <c r="AI107" s="522"/>
      <c r="AJ107" s="522"/>
      <c r="AK107" s="522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</row>
    <row r="108" spans="1:56" outlineLevel="3">
      <c r="A108" s="514"/>
      <c r="B108" s="515"/>
      <c r="C108" s="516"/>
      <c r="D108" s="517"/>
      <c r="E108" s="518"/>
      <c r="F108" s="519"/>
      <c r="G108" s="520"/>
      <c r="H108" s="521">
        <v>84.71</v>
      </c>
      <c r="I108" s="521">
        <f t="shared" si="48"/>
        <v>0</v>
      </c>
      <c r="J108" s="519">
        <v>240.61</v>
      </c>
      <c r="K108" s="519">
        <f t="shared" si="49"/>
        <v>0</v>
      </c>
      <c r="L108" s="519">
        <v>1.8000000000000001E-4</v>
      </c>
      <c r="M108" s="519">
        <f t="shared" si="50"/>
        <v>0</v>
      </c>
      <c r="N108" s="519">
        <v>0</v>
      </c>
      <c r="O108" s="519">
        <f t="shared" si="51"/>
        <v>0</v>
      </c>
      <c r="P108" s="519"/>
      <c r="Q108" s="519"/>
      <c r="R108" s="519">
        <v>0.8</v>
      </c>
      <c r="S108" s="519">
        <f t="shared" si="52"/>
        <v>0</v>
      </c>
      <c r="T108" s="522">
        <f t="shared" si="43"/>
        <v>0</v>
      </c>
      <c r="U108" s="522">
        <f t="shared" si="44"/>
        <v>0</v>
      </c>
      <c r="V108" s="522" t="str">
        <f t="shared" si="45"/>
        <v>#REF!</v>
      </c>
      <c r="W108" s="522">
        <f t="shared" si="46"/>
        <v>0</v>
      </c>
      <c r="X108" s="522">
        <f t="shared" si="47"/>
        <v>0</v>
      </c>
      <c r="Y108" s="522"/>
      <c r="Z108" s="522">
        <f t="shared" si="53"/>
        <v>0</v>
      </c>
      <c r="AA108" s="522" t="s">
        <v>782</v>
      </c>
      <c r="AB108" s="522"/>
      <c r="AC108" s="522"/>
      <c r="AD108" s="522"/>
      <c r="AE108" s="522"/>
      <c r="AF108" s="522"/>
      <c r="AG108" s="522"/>
      <c r="AH108" s="522"/>
      <c r="AI108" s="522"/>
      <c r="AJ108" s="522"/>
      <c r="AK108" s="522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</row>
    <row r="109" spans="1:56" outlineLevel="3">
      <c r="A109" s="514"/>
      <c r="B109" s="515"/>
      <c r="C109" s="516"/>
      <c r="D109" s="517"/>
      <c r="E109" s="518"/>
      <c r="F109" s="519"/>
      <c r="G109" s="520"/>
      <c r="H109" s="521">
        <v>84.71</v>
      </c>
      <c r="I109" s="521">
        <f t="shared" si="48"/>
        <v>0</v>
      </c>
      <c r="J109" s="519">
        <v>1112.8399999999999</v>
      </c>
      <c r="K109" s="519">
        <f t="shared" si="49"/>
        <v>0</v>
      </c>
      <c r="L109" s="519">
        <v>1.8000000000000001E-4</v>
      </c>
      <c r="M109" s="519">
        <f t="shared" si="50"/>
        <v>0</v>
      </c>
      <c r="N109" s="519">
        <v>0</v>
      </c>
      <c r="O109" s="519">
        <f t="shared" si="51"/>
        <v>0</v>
      </c>
      <c r="P109" s="519"/>
      <c r="Q109" s="519"/>
      <c r="R109" s="519">
        <v>3.7</v>
      </c>
      <c r="S109" s="519">
        <f t="shared" si="52"/>
        <v>0</v>
      </c>
      <c r="T109" s="522">
        <f t="shared" si="43"/>
        <v>0</v>
      </c>
      <c r="U109" s="522">
        <f t="shared" si="44"/>
        <v>0</v>
      </c>
      <c r="V109" s="522" t="str">
        <f t="shared" si="45"/>
        <v>#REF!</v>
      </c>
      <c r="W109" s="522">
        <f t="shared" si="46"/>
        <v>0</v>
      </c>
      <c r="X109" s="522">
        <f t="shared" si="47"/>
        <v>0</v>
      </c>
      <c r="Y109" s="522"/>
      <c r="Z109" s="522">
        <f t="shared" si="53"/>
        <v>0</v>
      </c>
      <c r="AA109" s="522" t="s">
        <v>782</v>
      </c>
      <c r="AB109" s="522"/>
      <c r="AC109" s="522"/>
      <c r="AD109" s="522"/>
      <c r="AE109" s="522"/>
      <c r="AF109" s="522"/>
      <c r="AG109" s="522"/>
      <c r="AH109" s="522"/>
      <c r="AI109" s="522"/>
      <c r="AJ109" s="522"/>
      <c r="AK109" s="522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</row>
    <row r="110" spans="1:56" outlineLevel="3">
      <c r="A110" s="514"/>
      <c r="B110" s="515"/>
      <c r="C110" s="516"/>
      <c r="D110" s="517"/>
      <c r="E110" s="518"/>
      <c r="F110" s="519"/>
      <c r="G110" s="520"/>
      <c r="H110" s="521">
        <v>54.78</v>
      </c>
      <c r="I110" s="521">
        <f t="shared" si="48"/>
        <v>0</v>
      </c>
      <c r="J110" s="519">
        <v>231.22</v>
      </c>
      <c r="K110" s="519">
        <f t="shared" si="49"/>
        <v>0</v>
      </c>
      <c r="L110" s="519">
        <v>1.2E-4</v>
      </c>
      <c r="M110" s="519">
        <f t="shared" si="50"/>
        <v>0</v>
      </c>
      <c r="N110" s="519">
        <v>0</v>
      </c>
      <c r="O110" s="519">
        <f t="shared" si="51"/>
        <v>0</v>
      </c>
      <c r="P110" s="519"/>
      <c r="Q110" s="519"/>
      <c r="R110" s="519">
        <v>0.71100000000000008</v>
      </c>
      <c r="S110" s="519">
        <f t="shared" si="52"/>
        <v>0</v>
      </c>
      <c r="T110" s="522">
        <f t="shared" si="43"/>
        <v>0</v>
      </c>
      <c r="U110" s="522">
        <f t="shared" si="44"/>
        <v>0</v>
      </c>
      <c r="V110" s="522" t="str">
        <f t="shared" si="45"/>
        <v>#REF!</v>
      </c>
      <c r="W110" s="522">
        <f t="shared" si="46"/>
        <v>0</v>
      </c>
      <c r="X110" s="522">
        <f t="shared" si="47"/>
        <v>0</v>
      </c>
      <c r="Y110" s="522"/>
      <c r="Z110" s="522">
        <f t="shared" si="53"/>
        <v>0</v>
      </c>
      <c r="AA110" s="522" t="s">
        <v>782</v>
      </c>
      <c r="AB110" s="522"/>
      <c r="AC110" s="522"/>
      <c r="AD110" s="522"/>
      <c r="AE110" s="522"/>
      <c r="AF110" s="522"/>
      <c r="AG110" s="522"/>
      <c r="AH110" s="522"/>
      <c r="AI110" s="522"/>
      <c r="AJ110" s="522"/>
      <c r="AK110" s="522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</row>
    <row r="111" spans="1:56" outlineLevel="3">
      <c r="A111" s="514"/>
      <c r="B111" s="515"/>
      <c r="C111" s="516"/>
      <c r="D111" s="517"/>
      <c r="E111" s="518"/>
      <c r="F111" s="519"/>
      <c r="G111" s="520"/>
      <c r="H111" s="521">
        <v>22.9</v>
      </c>
      <c r="I111" s="521">
        <f t="shared" si="48"/>
        <v>0</v>
      </c>
      <c r="J111" s="519">
        <v>80.099999999999994</v>
      </c>
      <c r="K111" s="519">
        <f t="shared" si="49"/>
        <v>0</v>
      </c>
      <c r="L111" s="519">
        <v>1E-4</v>
      </c>
      <c r="M111" s="519">
        <f t="shared" si="50"/>
        <v>0</v>
      </c>
      <c r="N111" s="519">
        <v>0</v>
      </c>
      <c r="O111" s="519">
        <f t="shared" si="51"/>
        <v>0</v>
      </c>
      <c r="P111" s="519"/>
      <c r="Q111" s="519"/>
      <c r="R111" s="519">
        <v>0.246</v>
      </c>
      <c r="S111" s="519">
        <f t="shared" si="52"/>
        <v>0</v>
      </c>
      <c r="T111" s="522">
        <f t="shared" si="43"/>
        <v>0</v>
      </c>
      <c r="U111" s="522">
        <f t="shared" si="44"/>
        <v>0</v>
      </c>
      <c r="V111" s="522" t="str">
        <f t="shared" si="45"/>
        <v>#REF!</v>
      </c>
      <c r="W111" s="522">
        <f t="shared" si="46"/>
        <v>0</v>
      </c>
      <c r="X111" s="522">
        <f t="shared" si="47"/>
        <v>0</v>
      </c>
      <c r="Y111" s="522"/>
      <c r="Z111" s="522">
        <f t="shared" si="53"/>
        <v>0</v>
      </c>
      <c r="AA111" s="522" t="s">
        <v>782</v>
      </c>
      <c r="AB111" s="522"/>
      <c r="AC111" s="522"/>
      <c r="AD111" s="522"/>
      <c r="AE111" s="522"/>
      <c r="AF111" s="522"/>
      <c r="AG111" s="522"/>
      <c r="AH111" s="522"/>
      <c r="AI111" s="522"/>
      <c r="AJ111" s="522"/>
      <c r="AK111" s="522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</row>
    <row r="112" spans="1:56" outlineLevel="3">
      <c r="A112" s="514"/>
      <c r="B112" s="515"/>
      <c r="C112" s="516"/>
      <c r="D112" s="517"/>
      <c r="E112" s="518"/>
      <c r="F112" s="519"/>
      <c r="G112" s="520"/>
      <c r="H112" s="521">
        <v>25.61</v>
      </c>
      <c r="I112" s="521">
        <f t="shared" si="48"/>
        <v>0</v>
      </c>
      <c r="J112" s="519">
        <v>79.89</v>
      </c>
      <c r="K112" s="519">
        <f t="shared" si="49"/>
        <v>0</v>
      </c>
      <c r="L112" s="519">
        <v>1.3999999999999999E-4</v>
      </c>
      <c r="M112" s="519">
        <f t="shared" si="50"/>
        <v>0</v>
      </c>
      <c r="N112" s="519">
        <v>0</v>
      </c>
      <c r="O112" s="519">
        <f t="shared" si="51"/>
        <v>0</v>
      </c>
      <c r="P112" s="519"/>
      <c r="Q112" s="519"/>
      <c r="R112" s="519">
        <v>0.246</v>
      </c>
      <c r="S112" s="519">
        <f t="shared" si="52"/>
        <v>0</v>
      </c>
      <c r="T112" s="522">
        <f t="shared" si="43"/>
        <v>0</v>
      </c>
      <c r="U112" s="522">
        <f t="shared" si="44"/>
        <v>0</v>
      </c>
      <c r="V112" s="522" t="str">
        <f t="shared" si="45"/>
        <v>#REF!</v>
      </c>
      <c r="W112" s="522">
        <f t="shared" si="46"/>
        <v>0</v>
      </c>
      <c r="X112" s="522">
        <f t="shared" si="47"/>
        <v>0</v>
      </c>
      <c r="Y112" s="522"/>
      <c r="Z112" s="522">
        <f t="shared" si="53"/>
        <v>0</v>
      </c>
      <c r="AA112" s="522" t="s">
        <v>782</v>
      </c>
      <c r="AB112" s="522"/>
      <c r="AC112" s="522"/>
      <c r="AD112" s="522"/>
      <c r="AE112" s="522"/>
      <c r="AF112" s="522"/>
      <c r="AG112" s="522"/>
      <c r="AH112" s="522"/>
      <c r="AI112" s="522"/>
      <c r="AJ112" s="522"/>
      <c r="AK112" s="522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</row>
    <row r="113" spans="1:56" outlineLevel="3">
      <c r="A113" s="514"/>
      <c r="B113" s="515"/>
      <c r="C113" s="516"/>
      <c r="D113" s="517"/>
      <c r="E113" s="518"/>
      <c r="F113" s="519"/>
      <c r="G113" s="520"/>
      <c r="H113" s="521">
        <v>0</v>
      </c>
      <c r="I113" s="521">
        <f t="shared" si="48"/>
        <v>0</v>
      </c>
      <c r="J113" s="519">
        <v>571.46</v>
      </c>
      <c r="K113" s="519">
        <f t="shared" si="49"/>
        <v>0</v>
      </c>
      <c r="L113" s="519">
        <v>0</v>
      </c>
      <c r="M113" s="519">
        <f t="shared" si="50"/>
        <v>0</v>
      </c>
      <c r="N113" s="519">
        <v>0</v>
      </c>
      <c r="O113" s="519">
        <f t="shared" si="51"/>
        <v>0</v>
      </c>
      <c r="P113" s="519"/>
      <c r="Q113" s="519"/>
      <c r="R113" s="519">
        <v>1.9</v>
      </c>
      <c r="S113" s="519">
        <f t="shared" si="52"/>
        <v>0</v>
      </c>
      <c r="T113" s="522">
        <f t="shared" si="43"/>
        <v>0</v>
      </c>
      <c r="U113" s="522">
        <f t="shared" si="44"/>
        <v>0</v>
      </c>
      <c r="V113" s="522" t="str">
        <f t="shared" si="45"/>
        <v>#REF!</v>
      </c>
      <c r="W113" s="522">
        <f t="shared" si="46"/>
        <v>0</v>
      </c>
      <c r="X113" s="522">
        <f t="shared" si="47"/>
        <v>0</v>
      </c>
      <c r="Y113" s="522"/>
      <c r="Z113" s="522">
        <f t="shared" si="53"/>
        <v>0</v>
      </c>
      <c r="AA113" s="522" t="s">
        <v>782</v>
      </c>
      <c r="AB113" s="522"/>
      <c r="AC113" s="522"/>
      <c r="AD113" s="522"/>
      <c r="AE113" s="522"/>
      <c r="AF113" s="522"/>
      <c r="AG113" s="522"/>
      <c r="AH113" s="522"/>
      <c r="AI113" s="522"/>
      <c r="AJ113" s="522"/>
      <c r="AK113" s="522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</row>
    <row r="114" spans="1:56" outlineLevel="3">
      <c r="A114" s="514"/>
      <c r="B114" s="515"/>
      <c r="C114" s="516"/>
      <c r="D114" s="517"/>
      <c r="E114" s="518"/>
      <c r="F114" s="519"/>
      <c r="G114" s="520"/>
      <c r="H114" s="521">
        <v>0</v>
      </c>
      <c r="I114" s="521">
        <f t="shared" si="48"/>
        <v>0</v>
      </c>
      <c r="J114" s="519">
        <v>391</v>
      </c>
      <c r="K114" s="519">
        <f t="shared" si="49"/>
        <v>0</v>
      </c>
      <c r="L114" s="519">
        <v>0</v>
      </c>
      <c r="M114" s="519">
        <f t="shared" si="50"/>
        <v>0</v>
      </c>
      <c r="N114" s="519">
        <v>0</v>
      </c>
      <c r="O114" s="519">
        <f t="shared" si="51"/>
        <v>0</v>
      </c>
      <c r="P114" s="519"/>
      <c r="Q114" s="519"/>
      <c r="R114" s="519">
        <v>1.3</v>
      </c>
      <c r="S114" s="519">
        <f t="shared" si="52"/>
        <v>0</v>
      </c>
      <c r="T114" s="522">
        <f t="shared" si="43"/>
        <v>0</v>
      </c>
      <c r="U114" s="522">
        <f t="shared" si="44"/>
        <v>0</v>
      </c>
      <c r="V114" s="522" t="str">
        <f t="shared" si="45"/>
        <v>#REF!</v>
      </c>
      <c r="W114" s="522">
        <f t="shared" si="46"/>
        <v>0</v>
      </c>
      <c r="X114" s="522">
        <f t="shared" si="47"/>
        <v>0</v>
      </c>
      <c r="Y114" s="522"/>
      <c r="Z114" s="522">
        <f t="shared" si="53"/>
        <v>0</v>
      </c>
      <c r="AA114" s="522" t="s">
        <v>782</v>
      </c>
      <c r="AB114" s="522"/>
      <c r="AC114" s="522"/>
      <c r="AD114" s="522"/>
      <c r="AE114" s="522"/>
      <c r="AF114" s="522"/>
      <c r="AG114" s="522"/>
      <c r="AH114" s="522"/>
      <c r="AI114" s="522"/>
      <c r="AJ114" s="522"/>
      <c r="AK114" s="522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</row>
    <row r="115" spans="1:56" outlineLevel="3">
      <c r="A115" s="514"/>
      <c r="B115" s="515"/>
      <c r="C115" s="516"/>
      <c r="D115" s="517"/>
      <c r="E115" s="518"/>
      <c r="F115" s="519"/>
      <c r="G115" s="520"/>
      <c r="H115" s="521">
        <v>3854</v>
      </c>
      <c r="I115" s="521">
        <f t="shared" si="48"/>
        <v>0</v>
      </c>
      <c r="J115" s="519">
        <v>0</v>
      </c>
      <c r="K115" s="519">
        <f t="shared" si="49"/>
        <v>0</v>
      </c>
      <c r="L115" s="519">
        <v>0</v>
      </c>
      <c r="M115" s="519">
        <f t="shared" si="50"/>
        <v>0</v>
      </c>
      <c r="N115" s="519">
        <v>0</v>
      </c>
      <c r="O115" s="519">
        <f t="shared" si="51"/>
        <v>0</v>
      </c>
      <c r="P115" s="519"/>
      <c r="Q115" s="519"/>
      <c r="R115" s="519">
        <v>0</v>
      </c>
      <c r="S115" s="519">
        <f t="shared" si="52"/>
        <v>0</v>
      </c>
      <c r="T115" s="522">
        <f t="shared" si="43"/>
        <v>0</v>
      </c>
      <c r="U115" s="522">
        <f t="shared" si="44"/>
        <v>0</v>
      </c>
      <c r="V115" s="522" t="str">
        <f t="shared" si="45"/>
        <v>#REF!</v>
      </c>
      <c r="W115" s="522">
        <f t="shared" si="46"/>
        <v>0</v>
      </c>
      <c r="X115" s="522">
        <f t="shared" si="47"/>
        <v>0</v>
      </c>
      <c r="Y115" s="522"/>
      <c r="Z115" s="522">
        <f t="shared" si="53"/>
        <v>0</v>
      </c>
      <c r="AA115" s="522" t="s">
        <v>791</v>
      </c>
      <c r="AB115" s="522"/>
      <c r="AC115" s="522"/>
      <c r="AD115" s="522"/>
      <c r="AE115" s="522"/>
      <c r="AF115" s="522"/>
      <c r="AG115" s="522"/>
      <c r="AH115" s="522"/>
      <c r="AI115" s="522"/>
      <c r="AJ115" s="522"/>
      <c r="AK115" s="522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</row>
    <row r="116" spans="1:56" outlineLevel="3">
      <c r="A116" s="514"/>
      <c r="B116" s="515"/>
      <c r="C116" s="516"/>
      <c r="D116" s="517"/>
      <c r="E116" s="518"/>
      <c r="F116" s="519"/>
      <c r="G116" s="520"/>
      <c r="H116" s="521">
        <v>71</v>
      </c>
      <c r="I116" s="521">
        <f t="shared" si="48"/>
        <v>0</v>
      </c>
      <c r="J116" s="519">
        <v>0</v>
      </c>
      <c r="K116" s="519">
        <f t="shared" si="49"/>
        <v>0</v>
      </c>
      <c r="L116" s="519">
        <v>0</v>
      </c>
      <c r="M116" s="519">
        <f t="shared" si="50"/>
        <v>0</v>
      </c>
      <c r="N116" s="519">
        <v>0</v>
      </c>
      <c r="O116" s="519">
        <f t="shared" si="51"/>
        <v>0</v>
      </c>
      <c r="P116" s="519"/>
      <c r="Q116" s="519"/>
      <c r="R116" s="519">
        <v>0</v>
      </c>
      <c r="S116" s="519">
        <f t="shared" si="52"/>
        <v>0</v>
      </c>
      <c r="T116" s="522">
        <f t="shared" si="43"/>
        <v>0</v>
      </c>
      <c r="U116" s="522">
        <f t="shared" si="44"/>
        <v>0</v>
      </c>
      <c r="V116" s="522" t="str">
        <f t="shared" si="45"/>
        <v>#REF!</v>
      </c>
      <c r="W116" s="522">
        <f t="shared" si="46"/>
        <v>0</v>
      </c>
      <c r="X116" s="522">
        <f t="shared" si="47"/>
        <v>0</v>
      </c>
      <c r="Y116" s="522"/>
      <c r="Z116" s="522">
        <f t="shared" si="53"/>
        <v>0</v>
      </c>
      <c r="AA116" s="522" t="s">
        <v>791</v>
      </c>
      <c r="AB116" s="522"/>
      <c r="AC116" s="522"/>
      <c r="AD116" s="522"/>
      <c r="AE116" s="522"/>
      <c r="AF116" s="522"/>
      <c r="AG116" s="522"/>
      <c r="AH116" s="522"/>
      <c r="AI116" s="522"/>
      <c r="AJ116" s="522"/>
      <c r="AK116" s="522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</row>
    <row r="117" spans="1:56" outlineLevel="3">
      <c r="A117" s="514"/>
      <c r="B117" s="515"/>
      <c r="C117" s="516"/>
      <c r="D117" s="517"/>
      <c r="E117" s="518"/>
      <c r="F117" s="519"/>
      <c r="G117" s="520"/>
      <c r="H117" s="521">
        <v>1148</v>
      </c>
      <c r="I117" s="521">
        <f t="shared" si="48"/>
        <v>0</v>
      </c>
      <c r="J117" s="519">
        <v>0</v>
      </c>
      <c r="K117" s="519">
        <f t="shared" si="49"/>
        <v>0</v>
      </c>
      <c r="L117" s="519">
        <v>0</v>
      </c>
      <c r="M117" s="519">
        <f t="shared" si="50"/>
        <v>0</v>
      </c>
      <c r="N117" s="519">
        <v>0</v>
      </c>
      <c r="O117" s="519">
        <f t="shared" si="51"/>
        <v>0</v>
      </c>
      <c r="P117" s="519"/>
      <c r="Q117" s="519"/>
      <c r="R117" s="519">
        <v>0</v>
      </c>
      <c r="S117" s="519">
        <f t="shared" si="52"/>
        <v>0</v>
      </c>
      <c r="T117" s="522">
        <f t="shared" si="43"/>
        <v>0</v>
      </c>
      <c r="U117" s="522">
        <f t="shared" si="44"/>
        <v>0</v>
      </c>
      <c r="V117" s="522" t="str">
        <f t="shared" si="45"/>
        <v>#REF!</v>
      </c>
      <c r="W117" s="522">
        <f t="shared" si="46"/>
        <v>0</v>
      </c>
      <c r="X117" s="522">
        <f t="shared" si="47"/>
        <v>0</v>
      </c>
      <c r="Y117" s="522"/>
      <c r="Z117" s="522">
        <f t="shared" si="53"/>
        <v>0</v>
      </c>
      <c r="AA117" s="522" t="s">
        <v>791</v>
      </c>
      <c r="AB117" s="522"/>
      <c r="AC117" s="522"/>
      <c r="AD117" s="522"/>
      <c r="AE117" s="522"/>
      <c r="AF117" s="522"/>
      <c r="AG117" s="522"/>
      <c r="AH117" s="522"/>
      <c r="AI117" s="522"/>
      <c r="AJ117" s="522"/>
      <c r="AK117" s="522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</row>
    <row r="118" spans="1:56" outlineLevel="3">
      <c r="A118" s="514"/>
      <c r="B118" s="515"/>
      <c r="C118" s="516"/>
      <c r="D118" s="517"/>
      <c r="E118" s="518"/>
      <c r="F118" s="519"/>
      <c r="G118" s="520"/>
      <c r="H118" s="521">
        <v>141.5</v>
      </c>
      <c r="I118" s="521">
        <f t="shared" si="48"/>
        <v>0</v>
      </c>
      <c r="J118" s="519">
        <v>0</v>
      </c>
      <c r="K118" s="519">
        <f t="shared" si="49"/>
        <v>0</v>
      </c>
      <c r="L118" s="519">
        <v>2.0000000000000001E-4</v>
      </c>
      <c r="M118" s="519">
        <f t="shared" si="50"/>
        <v>0</v>
      </c>
      <c r="N118" s="519">
        <v>0</v>
      </c>
      <c r="O118" s="519">
        <f t="shared" si="51"/>
        <v>0</v>
      </c>
      <c r="P118" s="519"/>
      <c r="Q118" s="519"/>
      <c r="R118" s="519">
        <v>0</v>
      </c>
      <c r="S118" s="519">
        <f t="shared" si="52"/>
        <v>0</v>
      </c>
      <c r="T118" s="522">
        <f t="shared" si="43"/>
        <v>0</v>
      </c>
      <c r="U118" s="522">
        <f t="shared" si="44"/>
        <v>0</v>
      </c>
      <c r="V118" s="522" t="str">
        <f t="shared" si="45"/>
        <v>#REF!</v>
      </c>
      <c r="W118" s="522">
        <f t="shared" si="46"/>
        <v>0</v>
      </c>
      <c r="X118" s="522">
        <f t="shared" si="47"/>
        <v>0</v>
      </c>
      <c r="Y118" s="522"/>
      <c r="Z118" s="522">
        <f t="shared" si="53"/>
        <v>0</v>
      </c>
      <c r="AA118" s="522" t="s">
        <v>791</v>
      </c>
      <c r="AB118" s="522"/>
      <c r="AC118" s="522"/>
      <c r="AD118" s="522"/>
      <c r="AE118" s="522"/>
      <c r="AF118" s="522"/>
      <c r="AG118" s="522"/>
      <c r="AH118" s="522"/>
      <c r="AI118" s="522"/>
      <c r="AJ118" s="522"/>
      <c r="AK118" s="522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</row>
    <row r="119" spans="1:56" outlineLevel="3">
      <c r="A119" s="514"/>
      <c r="B119" s="515"/>
      <c r="C119" s="516"/>
      <c r="D119" s="517"/>
      <c r="E119" s="518"/>
      <c r="F119" s="519"/>
      <c r="G119" s="520"/>
      <c r="H119" s="521">
        <v>357</v>
      </c>
      <c r="I119" s="521">
        <f t="shared" si="48"/>
        <v>0</v>
      </c>
      <c r="J119" s="519">
        <v>0</v>
      </c>
      <c r="K119" s="519">
        <f t="shared" si="49"/>
        <v>0</v>
      </c>
      <c r="L119" s="519">
        <v>0</v>
      </c>
      <c r="M119" s="519">
        <f t="shared" si="50"/>
        <v>0</v>
      </c>
      <c r="N119" s="519">
        <v>0</v>
      </c>
      <c r="O119" s="519">
        <f t="shared" si="51"/>
        <v>0</v>
      </c>
      <c r="P119" s="519"/>
      <c r="Q119" s="519"/>
      <c r="R119" s="519">
        <v>0</v>
      </c>
      <c r="S119" s="519">
        <f t="shared" si="52"/>
        <v>0</v>
      </c>
      <c r="T119" s="522">
        <f t="shared" si="43"/>
        <v>0</v>
      </c>
      <c r="U119" s="522">
        <f t="shared" si="44"/>
        <v>0</v>
      </c>
      <c r="V119" s="522" t="str">
        <f t="shared" si="45"/>
        <v>#REF!</v>
      </c>
      <c r="W119" s="522">
        <f t="shared" si="46"/>
        <v>0</v>
      </c>
      <c r="X119" s="522">
        <f t="shared" si="47"/>
        <v>0</v>
      </c>
      <c r="Y119" s="522"/>
      <c r="Z119" s="522">
        <f t="shared" si="53"/>
        <v>0</v>
      </c>
      <c r="AA119" s="522" t="s">
        <v>791</v>
      </c>
      <c r="AB119" s="522"/>
      <c r="AC119" s="522"/>
      <c r="AD119" s="522"/>
      <c r="AE119" s="522"/>
      <c r="AF119" s="522"/>
      <c r="AG119" s="522"/>
      <c r="AH119" s="522"/>
      <c r="AI119" s="522"/>
      <c r="AJ119" s="522"/>
      <c r="AK119" s="522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</row>
    <row r="120" spans="1:56" outlineLevel="3">
      <c r="A120" s="514"/>
      <c r="B120" s="515"/>
      <c r="C120" s="516"/>
      <c r="D120" s="517"/>
      <c r="E120" s="518"/>
      <c r="F120" s="519"/>
      <c r="G120" s="520"/>
      <c r="H120" s="521">
        <v>4435</v>
      </c>
      <c r="I120" s="521">
        <f t="shared" si="48"/>
        <v>0</v>
      </c>
      <c r="J120" s="519">
        <v>0</v>
      </c>
      <c r="K120" s="519">
        <f t="shared" si="49"/>
        <v>0</v>
      </c>
      <c r="L120" s="519">
        <v>0</v>
      </c>
      <c r="M120" s="519">
        <f t="shared" si="50"/>
        <v>0</v>
      </c>
      <c r="N120" s="519">
        <v>0</v>
      </c>
      <c r="O120" s="519">
        <f t="shared" si="51"/>
        <v>0</v>
      </c>
      <c r="P120" s="519"/>
      <c r="Q120" s="519"/>
      <c r="R120" s="519">
        <v>0</v>
      </c>
      <c r="S120" s="519">
        <f t="shared" si="52"/>
        <v>0</v>
      </c>
      <c r="T120" s="522">
        <f t="shared" si="43"/>
        <v>0</v>
      </c>
      <c r="U120" s="522">
        <f t="shared" si="44"/>
        <v>0</v>
      </c>
      <c r="V120" s="522" t="str">
        <f t="shared" si="45"/>
        <v>#REF!</v>
      </c>
      <c r="W120" s="522">
        <f t="shared" si="46"/>
        <v>0</v>
      </c>
      <c r="X120" s="522">
        <f t="shared" si="47"/>
        <v>0</v>
      </c>
      <c r="Y120" s="522"/>
      <c r="Z120" s="522">
        <f t="shared" si="53"/>
        <v>0</v>
      </c>
      <c r="AA120" s="522" t="s">
        <v>791</v>
      </c>
      <c r="AB120" s="522"/>
      <c r="AC120" s="522"/>
      <c r="AD120" s="522"/>
      <c r="AE120" s="522"/>
      <c r="AF120" s="522"/>
      <c r="AG120" s="522"/>
      <c r="AH120" s="522"/>
      <c r="AI120" s="522"/>
      <c r="AJ120" s="522"/>
      <c r="AK120" s="522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</row>
    <row r="121" spans="1:56" hidden="1" outlineLevel="3">
      <c r="A121" s="514"/>
      <c r="B121" s="515"/>
      <c r="C121" s="516"/>
      <c r="D121" s="517"/>
      <c r="E121" s="518"/>
      <c r="F121" s="519"/>
      <c r="G121" s="520"/>
      <c r="H121" s="521">
        <v>1154</v>
      </c>
      <c r="I121" s="521">
        <f t="shared" si="48"/>
        <v>0</v>
      </c>
      <c r="J121" s="519">
        <v>0</v>
      </c>
      <c r="K121" s="519">
        <f t="shared" si="49"/>
        <v>0</v>
      </c>
      <c r="L121" s="519">
        <v>0</v>
      </c>
      <c r="M121" s="519">
        <f t="shared" si="50"/>
        <v>0</v>
      </c>
      <c r="N121" s="519">
        <v>0</v>
      </c>
      <c r="O121" s="519">
        <f t="shared" si="51"/>
        <v>0</v>
      </c>
      <c r="P121" s="519"/>
      <c r="Q121" s="519"/>
      <c r="R121" s="519">
        <v>0</v>
      </c>
      <c r="S121" s="519">
        <f t="shared" si="52"/>
        <v>0</v>
      </c>
      <c r="T121" s="522">
        <f t="shared" si="43"/>
        <v>0</v>
      </c>
      <c r="U121" s="522">
        <f t="shared" si="44"/>
        <v>0</v>
      </c>
      <c r="V121" s="522" t="str">
        <f t="shared" si="45"/>
        <v>#REF!</v>
      </c>
      <c r="W121" s="522">
        <f t="shared" si="46"/>
        <v>0</v>
      </c>
      <c r="X121" s="522">
        <f t="shared" si="47"/>
        <v>0</v>
      </c>
      <c r="Y121" s="522"/>
      <c r="Z121" s="522">
        <f t="shared" si="53"/>
        <v>0</v>
      </c>
      <c r="AA121" s="522" t="s">
        <v>791</v>
      </c>
      <c r="AB121" s="522"/>
      <c r="AC121" s="522"/>
      <c r="AD121" s="522"/>
      <c r="AE121" s="522"/>
      <c r="AF121" s="522"/>
      <c r="AG121" s="522"/>
      <c r="AH121" s="522"/>
      <c r="AI121" s="522"/>
      <c r="AJ121" s="522"/>
      <c r="AK121" s="522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</row>
    <row r="122" spans="1:56" outlineLevel="3">
      <c r="A122" s="514"/>
      <c r="B122" s="515"/>
      <c r="C122" s="516"/>
      <c r="D122" s="517"/>
      <c r="E122" s="518"/>
      <c r="F122" s="519"/>
      <c r="G122" s="520"/>
      <c r="H122" s="521">
        <v>104</v>
      </c>
      <c r="I122" s="521">
        <f t="shared" si="48"/>
        <v>0</v>
      </c>
      <c r="J122" s="519">
        <v>0</v>
      </c>
      <c r="K122" s="519">
        <f t="shared" si="49"/>
        <v>0</v>
      </c>
      <c r="L122" s="519">
        <v>2.9E-4</v>
      </c>
      <c r="M122" s="519">
        <f t="shared" si="50"/>
        <v>0</v>
      </c>
      <c r="N122" s="519">
        <v>0</v>
      </c>
      <c r="O122" s="519">
        <f t="shared" si="51"/>
        <v>0</v>
      </c>
      <c r="P122" s="519"/>
      <c r="Q122" s="519"/>
      <c r="R122" s="519">
        <v>0</v>
      </c>
      <c r="S122" s="519">
        <f t="shared" si="52"/>
        <v>0</v>
      </c>
      <c r="T122" s="522">
        <f t="shared" si="43"/>
        <v>0</v>
      </c>
      <c r="U122" s="522">
        <f t="shared" si="44"/>
        <v>0</v>
      </c>
      <c r="V122" s="522" t="str">
        <f t="shared" si="45"/>
        <v>#REF!</v>
      </c>
      <c r="W122" s="522">
        <f t="shared" si="46"/>
        <v>0</v>
      </c>
      <c r="X122" s="522">
        <f t="shared" si="47"/>
        <v>0</v>
      </c>
      <c r="Y122" s="522"/>
      <c r="Z122" s="522">
        <f t="shared" si="53"/>
        <v>0</v>
      </c>
      <c r="AA122" s="522" t="s">
        <v>791</v>
      </c>
      <c r="AB122" s="522"/>
      <c r="AC122" s="522"/>
      <c r="AD122" s="522"/>
      <c r="AE122" s="522"/>
      <c r="AF122" s="522"/>
      <c r="AG122" s="522"/>
      <c r="AH122" s="522"/>
      <c r="AI122" s="522"/>
      <c r="AJ122" s="522"/>
      <c r="AK122" s="522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</row>
    <row r="123" spans="1:56" outlineLevel="3">
      <c r="A123" s="514"/>
      <c r="B123" s="515"/>
      <c r="C123" s="516"/>
      <c r="D123" s="517"/>
      <c r="E123" s="518"/>
      <c r="F123" s="519"/>
      <c r="G123" s="520"/>
      <c r="H123" s="521">
        <v>131.5</v>
      </c>
      <c r="I123" s="521">
        <f t="shared" si="48"/>
        <v>0</v>
      </c>
      <c r="J123" s="519">
        <v>0</v>
      </c>
      <c r="K123" s="519">
        <f t="shared" si="49"/>
        <v>0</v>
      </c>
      <c r="L123" s="519">
        <v>3.2000000000000003E-4</v>
      </c>
      <c r="M123" s="519">
        <f t="shared" si="50"/>
        <v>0</v>
      </c>
      <c r="N123" s="519">
        <v>0</v>
      </c>
      <c r="O123" s="519">
        <f t="shared" si="51"/>
        <v>0</v>
      </c>
      <c r="P123" s="519"/>
      <c r="Q123" s="519"/>
      <c r="R123" s="519">
        <v>0</v>
      </c>
      <c r="S123" s="519">
        <f t="shared" si="52"/>
        <v>0</v>
      </c>
      <c r="T123" s="522">
        <f t="shared" si="43"/>
        <v>0</v>
      </c>
      <c r="U123" s="522">
        <f t="shared" si="44"/>
        <v>0</v>
      </c>
      <c r="V123" s="522" t="str">
        <f t="shared" si="45"/>
        <v>#REF!</v>
      </c>
      <c r="W123" s="522">
        <f t="shared" si="46"/>
        <v>0</v>
      </c>
      <c r="X123" s="522">
        <f t="shared" si="47"/>
        <v>0</v>
      </c>
      <c r="Y123" s="522"/>
      <c r="Z123" s="522">
        <f t="shared" si="53"/>
        <v>0</v>
      </c>
      <c r="AA123" s="522" t="s">
        <v>791</v>
      </c>
      <c r="AB123" s="522"/>
      <c r="AC123" s="522"/>
      <c r="AD123" s="522"/>
      <c r="AE123" s="522"/>
      <c r="AF123" s="522"/>
      <c r="AG123" s="522"/>
      <c r="AH123" s="522"/>
      <c r="AI123" s="522"/>
      <c r="AJ123" s="522"/>
      <c r="AK123" s="522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</row>
    <row r="124" spans="1:56" hidden="1" outlineLevel="1">
      <c r="A124" s="514"/>
      <c r="B124" s="515"/>
      <c r="C124" s="516"/>
      <c r="D124" s="517"/>
      <c r="E124" s="518"/>
      <c r="F124" s="519"/>
      <c r="G124" s="520"/>
      <c r="H124" s="521"/>
      <c r="I124" s="521">
        <f>SUM(T125:T142)</f>
        <v>0</v>
      </c>
      <c r="J124" s="519"/>
      <c r="K124" s="519">
        <f>SUM(U125:U142)</f>
        <v>0</v>
      </c>
      <c r="L124" s="519"/>
      <c r="M124" s="519">
        <f>SUM(W125:W142)</f>
        <v>0</v>
      </c>
      <c r="N124" s="519"/>
      <c r="O124" s="519">
        <f>SUM(X125:X142)</f>
        <v>0</v>
      </c>
      <c r="P124" s="519"/>
      <c r="Q124" s="519"/>
      <c r="R124" s="519"/>
      <c r="S124" s="519" t="e">
        <f>SUM("#REF!)")</f>
        <v>#VALUE!</v>
      </c>
      <c r="T124" s="522"/>
      <c r="U124" s="522"/>
      <c r="V124" s="522"/>
      <c r="W124" s="522"/>
      <c r="X124" s="522"/>
      <c r="Y124" s="522"/>
      <c r="Z124" s="522"/>
      <c r="AA124" s="522" t="s">
        <v>777</v>
      </c>
      <c r="AB124" s="522"/>
      <c r="AC124" s="522"/>
      <c r="AD124" s="522"/>
      <c r="AE124" s="522"/>
      <c r="AF124" s="522"/>
      <c r="AG124" s="522"/>
      <c r="AH124" s="522"/>
      <c r="AI124" s="522"/>
      <c r="AJ124" s="522"/>
      <c r="AK124" s="522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</row>
    <row r="125" spans="1:56" outlineLevel="3">
      <c r="A125" s="514"/>
      <c r="B125" s="515"/>
      <c r="C125" s="516"/>
      <c r="D125" s="517"/>
      <c r="E125" s="518"/>
      <c r="F125" s="519"/>
      <c r="G125" s="520"/>
      <c r="H125" s="521">
        <v>0</v>
      </c>
      <c r="I125" s="521">
        <f t="shared" ref="I125:I142" si="54">ROUND(E125*H125,2)</f>
        <v>0</v>
      </c>
      <c r="J125" s="519">
        <v>2220</v>
      </c>
      <c r="K125" s="519">
        <f t="shared" ref="K125:K142" si="55">ROUND(E125*J125,2)</f>
        <v>0</v>
      </c>
      <c r="L125" s="519">
        <v>0</v>
      </c>
      <c r="M125" s="519">
        <f t="shared" ref="M125:M142" si="56">ROUND(E125*L125,2)</f>
        <v>0</v>
      </c>
      <c r="N125" s="519">
        <v>0</v>
      </c>
      <c r="O125" s="519">
        <f t="shared" ref="O125:O142" si="57">ROUND(E125*N125,2)</f>
        <v>0</v>
      </c>
      <c r="P125" s="519"/>
      <c r="Q125" s="519"/>
      <c r="R125" s="519">
        <v>0</v>
      </c>
      <c r="S125" s="519">
        <f t="shared" ref="S125:S142" si="58">ROUND(E125*R125,2)</f>
        <v>0</v>
      </c>
      <c r="T125" s="522">
        <f t="shared" ref="T125:T142" si="59">I125</f>
        <v>0</v>
      </c>
      <c r="U125" s="522">
        <f t="shared" ref="U125:U142" si="60">K125</f>
        <v>0</v>
      </c>
      <c r="V125" s="522" t="str">
        <f t="shared" ref="V125:V142" si="61">"#REF!"</f>
        <v>#REF!</v>
      </c>
      <c r="W125" s="522">
        <f t="shared" ref="W125:W142" si="62">M125</f>
        <v>0</v>
      </c>
      <c r="X125" s="522">
        <f t="shared" ref="X125:X142" si="63">O125</f>
        <v>0</v>
      </c>
      <c r="Y125" s="522"/>
      <c r="Z125" s="522">
        <f t="shared" ref="Z125:Z142" si="64">G125</f>
        <v>0</v>
      </c>
      <c r="AA125" s="522" t="s">
        <v>844</v>
      </c>
      <c r="AB125" s="522"/>
      <c r="AC125" s="522"/>
      <c r="AD125" s="522"/>
      <c r="AE125" s="522"/>
      <c r="AF125" s="522"/>
      <c r="AG125" s="522"/>
      <c r="AH125" s="522"/>
      <c r="AI125" s="522"/>
      <c r="AJ125" s="522"/>
      <c r="AK125" s="522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</row>
    <row r="126" spans="1:56" outlineLevel="3">
      <c r="A126" s="514"/>
      <c r="B126" s="515"/>
      <c r="C126" s="516"/>
      <c r="D126" s="517"/>
      <c r="E126" s="518"/>
      <c r="F126" s="519"/>
      <c r="G126" s="520"/>
      <c r="H126" s="521">
        <v>8210</v>
      </c>
      <c r="I126" s="521">
        <f t="shared" si="54"/>
        <v>0</v>
      </c>
      <c r="J126" s="519">
        <v>0</v>
      </c>
      <c r="K126" s="519">
        <f t="shared" si="55"/>
        <v>0</v>
      </c>
      <c r="L126" s="519">
        <v>0</v>
      </c>
      <c r="M126" s="519">
        <f t="shared" si="56"/>
        <v>0</v>
      </c>
      <c r="N126" s="519">
        <v>0</v>
      </c>
      <c r="O126" s="519">
        <f t="shared" si="57"/>
        <v>0</v>
      </c>
      <c r="P126" s="519"/>
      <c r="Q126" s="519"/>
      <c r="R126" s="519">
        <v>0</v>
      </c>
      <c r="S126" s="519">
        <f t="shared" si="58"/>
        <v>0</v>
      </c>
      <c r="T126" s="522">
        <f t="shared" si="59"/>
        <v>0</v>
      </c>
      <c r="U126" s="522">
        <f t="shared" si="60"/>
        <v>0</v>
      </c>
      <c r="V126" s="522" t="str">
        <f t="shared" si="61"/>
        <v>#REF!</v>
      </c>
      <c r="W126" s="522">
        <f t="shared" si="62"/>
        <v>0</v>
      </c>
      <c r="X126" s="522">
        <f t="shared" si="63"/>
        <v>0</v>
      </c>
      <c r="Y126" s="522"/>
      <c r="Z126" s="522">
        <f t="shared" si="64"/>
        <v>0</v>
      </c>
      <c r="AA126" s="522" t="s">
        <v>845</v>
      </c>
      <c r="AB126" s="522"/>
      <c r="AC126" s="522"/>
      <c r="AD126" s="522"/>
      <c r="AE126" s="522"/>
      <c r="AF126" s="522"/>
      <c r="AG126" s="522"/>
      <c r="AH126" s="522"/>
      <c r="AI126" s="522"/>
      <c r="AJ126" s="522"/>
      <c r="AK126" s="522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</row>
    <row r="127" spans="1:56" outlineLevel="3">
      <c r="A127" s="514"/>
      <c r="B127" s="515"/>
      <c r="C127" s="516"/>
      <c r="D127" s="517"/>
      <c r="E127" s="518"/>
      <c r="F127" s="519"/>
      <c r="G127" s="520"/>
      <c r="H127" s="521">
        <v>2500</v>
      </c>
      <c r="I127" s="521">
        <f t="shared" si="54"/>
        <v>0</v>
      </c>
      <c r="J127" s="519">
        <v>0</v>
      </c>
      <c r="K127" s="519">
        <f t="shared" si="55"/>
        <v>0</v>
      </c>
      <c r="L127" s="519">
        <v>0</v>
      </c>
      <c r="M127" s="519">
        <f t="shared" si="56"/>
        <v>0</v>
      </c>
      <c r="N127" s="519">
        <v>0</v>
      </c>
      <c r="O127" s="519">
        <f t="shared" si="57"/>
        <v>0</v>
      </c>
      <c r="P127" s="519"/>
      <c r="Q127" s="519"/>
      <c r="R127" s="519">
        <v>0</v>
      </c>
      <c r="S127" s="519">
        <f t="shared" si="58"/>
        <v>0</v>
      </c>
      <c r="T127" s="522">
        <f t="shared" si="59"/>
        <v>0</v>
      </c>
      <c r="U127" s="522">
        <f t="shared" si="60"/>
        <v>0</v>
      </c>
      <c r="V127" s="522" t="str">
        <f t="shared" si="61"/>
        <v>#REF!</v>
      </c>
      <c r="W127" s="522">
        <f t="shared" si="62"/>
        <v>0</v>
      </c>
      <c r="X127" s="522">
        <f t="shared" si="63"/>
        <v>0</v>
      </c>
      <c r="Y127" s="522"/>
      <c r="Z127" s="522">
        <f t="shared" si="64"/>
        <v>0</v>
      </c>
      <c r="AA127" s="522" t="s">
        <v>845</v>
      </c>
      <c r="AB127" s="522"/>
      <c r="AC127" s="522"/>
      <c r="AD127" s="522"/>
      <c r="AE127" s="522"/>
      <c r="AF127" s="522"/>
      <c r="AG127" s="522"/>
      <c r="AH127" s="522"/>
      <c r="AI127" s="522"/>
      <c r="AJ127" s="522"/>
      <c r="AK127" s="522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</row>
    <row r="128" spans="1:56" ht="11.25" hidden="1" customHeight="1" outlineLevel="3">
      <c r="A128" s="514"/>
      <c r="B128" s="515"/>
      <c r="C128" s="516"/>
      <c r="D128" s="517"/>
      <c r="E128" s="518"/>
      <c r="F128" s="519"/>
      <c r="G128" s="520"/>
      <c r="H128" s="521">
        <v>30920</v>
      </c>
      <c r="I128" s="521">
        <f t="shared" si="54"/>
        <v>0</v>
      </c>
      <c r="J128" s="519">
        <v>0</v>
      </c>
      <c r="K128" s="519">
        <f t="shared" si="55"/>
        <v>0</v>
      </c>
      <c r="L128" s="519">
        <v>0</v>
      </c>
      <c r="M128" s="519">
        <f t="shared" si="56"/>
        <v>0</v>
      </c>
      <c r="N128" s="519">
        <v>0</v>
      </c>
      <c r="O128" s="519">
        <f t="shared" si="57"/>
        <v>0</v>
      </c>
      <c r="P128" s="519"/>
      <c r="Q128" s="519"/>
      <c r="R128" s="519">
        <v>0</v>
      </c>
      <c r="S128" s="519">
        <f t="shared" si="58"/>
        <v>0</v>
      </c>
      <c r="T128" s="522">
        <f t="shared" si="59"/>
        <v>0</v>
      </c>
      <c r="U128" s="522">
        <f t="shared" si="60"/>
        <v>0</v>
      </c>
      <c r="V128" s="522" t="str">
        <f t="shared" si="61"/>
        <v>#REF!</v>
      </c>
      <c r="W128" s="522">
        <f t="shared" si="62"/>
        <v>0</v>
      </c>
      <c r="X128" s="522">
        <f t="shared" si="63"/>
        <v>0</v>
      </c>
      <c r="Y128" s="522"/>
      <c r="Z128" s="522">
        <f t="shared" si="64"/>
        <v>0</v>
      </c>
      <c r="AA128" s="522" t="s">
        <v>845</v>
      </c>
      <c r="AB128" s="522"/>
      <c r="AC128" s="522"/>
      <c r="AD128" s="522"/>
      <c r="AE128" s="522"/>
      <c r="AF128" s="522"/>
      <c r="AG128" s="522"/>
      <c r="AH128" s="522"/>
      <c r="AI128" s="522"/>
      <c r="AJ128" s="522"/>
      <c r="AK128" s="522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</row>
    <row r="129" spans="1:56" outlineLevel="3">
      <c r="A129" s="514"/>
      <c r="B129" s="515"/>
      <c r="C129" s="516"/>
      <c r="D129" s="517"/>
      <c r="E129" s="518"/>
      <c r="F129" s="519"/>
      <c r="G129" s="520"/>
      <c r="H129" s="521">
        <v>6240</v>
      </c>
      <c r="I129" s="521">
        <f t="shared" si="54"/>
        <v>0</v>
      </c>
      <c r="J129" s="519">
        <v>0</v>
      </c>
      <c r="K129" s="519">
        <f t="shared" si="55"/>
        <v>0</v>
      </c>
      <c r="L129" s="519">
        <v>0</v>
      </c>
      <c r="M129" s="519">
        <f t="shared" si="56"/>
        <v>0</v>
      </c>
      <c r="N129" s="519">
        <v>0</v>
      </c>
      <c r="O129" s="519">
        <f t="shared" si="57"/>
        <v>0</v>
      </c>
      <c r="P129" s="519"/>
      <c r="Q129" s="519"/>
      <c r="R129" s="519">
        <v>0</v>
      </c>
      <c r="S129" s="519">
        <f t="shared" si="58"/>
        <v>0</v>
      </c>
      <c r="T129" s="522">
        <f t="shared" si="59"/>
        <v>0</v>
      </c>
      <c r="U129" s="522">
        <f t="shared" si="60"/>
        <v>0</v>
      </c>
      <c r="V129" s="522" t="str">
        <f t="shared" si="61"/>
        <v>#REF!</v>
      </c>
      <c r="W129" s="522">
        <f t="shared" si="62"/>
        <v>0</v>
      </c>
      <c r="X129" s="522">
        <f t="shared" si="63"/>
        <v>0</v>
      </c>
      <c r="Y129" s="522"/>
      <c r="Z129" s="522">
        <f t="shared" si="64"/>
        <v>0</v>
      </c>
      <c r="AA129" s="522" t="s">
        <v>845</v>
      </c>
      <c r="AB129" s="522"/>
      <c r="AC129" s="522"/>
      <c r="AD129" s="522"/>
      <c r="AE129" s="522"/>
      <c r="AF129" s="522"/>
      <c r="AG129" s="522"/>
      <c r="AH129" s="522"/>
      <c r="AI129" s="522"/>
      <c r="AJ129" s="522"/>
      <c r="AK129" s="522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</row>
    <row r="130" spans="1:56" hidden="1" outlineLevel="3">
      <c r="A130" s="514"/>
      <c r="B130" s="515"/>
      <c r="C130" s="516"/>
      <c r="D130" s="517"/>
      <c r="E130" s="518"/>
      <c r="F130" s="519"/>
      <c r="G130" s="520"/>
      <c r="H130" s="521">
        <v>6700</v>
      </c>
      <c r="I130" s="521">
        <f t="shared" si="54"/>
        <v>0</v>
      </c>
      <c r="J130" s="519">
        <v>0</v>
      </c>
      <c r="K130" s="519">
        <f t="shared" si="55"/>
        <v>0</v>
      </c>
      <c r="L130" s="519">
        <v>0</v>
      </c>
      <c r="M130" s="519">
        <f t="shared" si="56"/>
        <v>0</v>
      </c>
      <c r="N130" s="519">
        <v>0</v>
      </c>
      <c r="O130" s="519">
        <f t="shared" si="57"/>
        <v>0</v>
      </c>
      <c r="P130" s="519"/>
      <c r="Q130" s="519"/>
      <c r="R130" s="519">
        <v>0</v>
      </c>
      <c r="S130" s="519">
        <f t="shared" si="58"/>
        <v>0</v>
      </c>
      <c r="T130" s="522">
        <f t="shared" si="59"/>
        <v>0</v>
      </c>
      <c r="U130" s="522">
        <f t="shared" si="60"/>
        <v>0</v>
      </c>
      <c r="V130" s="522" t="str">
        <f t="shared" si="61"/>
        <v>#REF!</v>
      </c>
      <c r="W130" s="522">
        <f t="shared" si="62"/>
        <v>0</v>
      </c>
      <c r="X130" s="522">
        <f t="shared" si="63"/>
        <v>0</v>
      </c>
      <c r="Y130" s="522"/>
      <c r="Z130" s="522">
        <f t="shared" si="64"/>
        <v>0</v>
      </c>
      <c r="AA130" s="522" t="s">
        <v>845</v>
      </c>
      <c r="AB130" s="522"/>
      <c r="AC130" s="522"/>
      <c r="AD130" s="522"/>
      <c r="AE130" s="522"/>
      <c r="AF130" s="522"/>
      <c r="AG130" s="522"/>
      <c r="AH130" s="522"/>
      <c r="AI130" s="522"/>
      <c r="AJ130" s="522"/>
      <c r="AK130" s="522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</row>
    <row r="131" spans="1:56" outlineLevel="3">
      <c r="A131" s="514"/>
      <c r="B131" s="515"/>
      <c r="C131" s="516"/>
      <c r="D131" s="517"/>
      <c r="E131" s="518"/>
      <c r="F131" s="519"/>
      <c r="G131" s="520"/>
      <c r="H131" s="521">
        <v>15690</v>
      </c>
      <c r="I131" s="521">
        <f t="shared" si="54"/>
        <v>0</v>
      </c>
      <c r="J131" s="519">
        <v>0</v>
      </c>
      <c r="K131" s="519">
        <f t="shared" si="55"/>
        <v>0</v>
      </c>
      <c r="L131" s="519">
        <v>0</v>
      </c>
      <c r="M131" s="519">
        <f t="shared" si="56"/>
        <v>0</v>
      </c>
      <c r="N131" s="519">
        <v>0</v>
      </c>
      <c r="O131" s="519">
        <f t="shared" si="57"/>
        <v>0</v>
      </c>
      <c r="P131" s="519"/>
      <c r="Q131" s="519"/>
      <c r="R131" s="519">
        <v>0</v>
      </c>
      <c r="S131" s="519">
        <f t="shared" si="58"/>
        <v>0</v>
      </c>
      <c r="T131" s="522">
        <f t="shared" si="59"/>
        <v>0</v>
      </c>
      <c r="U131" s="522">
        <f t="shared" si="60"/>
        <v>0</v>
      </c>
      <c r="V131" s="522" t="str">
        <f t="shared" si="61"/>
        <v>#REF!</v>
      </c>
      <c r="W131" s="522">
        <f t="shared" si="62"/>
        <v>0</v>
      </c>
      <c r="X131" s="522">
        <f t="shared" si="63"/>
        <v>0</v>
      </c>
      <c r="Y131" s="522"/>
      <c r="Z131" s="522">
        <f t="shared" si="64"/>
        <v>0</v>
      </c>
      <c r="AA131" s="522" t="s">
        <v>845</v>
      </c>
      <c r="AB131" s="522"/>
      <c r="AC131" s="522"/>
      <c r="AD131" s="522"/>
      <c r="AE131" s="522"/>
      <c r="AF131" s="522"/>
      <c r="AG131" s="522"/>
      <c r="AH131" s="522"/>
      <c r="AI131" s="522"/>
      <c r="AJ131" s="522"/>
      <c r="AK131" s="522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</row>
    <row r="132" spans="1:56" outlineLevel="3">
      <c r="A132" s="514"/>
      <c r="B132" s="515"/>
      <c r="C132" s="516"/>
      <c r="D132" s="517"/>
      <c r="E132" s="518"/>
      <c r="F132" s="519"/>
      <c r="G132" s="520"/>
      <c r="H132" s="521">
        <v>22800</v>
      </c>
      <c r="I132" s="521">
        <f t="shared" si="54"/>
        <v>0</v>
      </c>
      <c r="J132" s="519">
        <v>0</v>
      </c>
      <c r="K132" s="519">
        <f t="shared" si="55"/>
        <v>0</v>
      </c>
      <c r="L132" s="519">
        <v>0</v>
      </c>
      <c r="M132" s="519">
        <f t="shared" si="56"/>
        <v>0</v>
      </c>
      <c r="N132" s="519">
        <v>0</v>
      </c>
      <c r="O132" s="519">
        <f t="shared" si="57"/>
        <v>0</v>
      </c>
      <c r="P132" s="519"/>
      <c r="Q132" s="519"/>
      <c r="R132" s="519">
        <v>0</v>
      </c>
      <c r="S132" s="519">
        <f t="shared" si="58"/>
        <v>0</v>
      </c>
      <c r="T132" s="522">
        <f t="shared" si="59"/>
        <v>0</v>
      </c>
      <c r="U132" s="522">
        <f t="shared" si="60"/>
        <v>0</v>
      </c>
      <c r="V132" s="522" t="str">
        <f t="shared" si="61"/>
        <v>#REF!</v>
      </c>
      <c r="W132" s="522">
        <f t="shared" si="62"/>
        <v>0</v>
      </c>
      <c r="X132" s="522">
        <f t="shared" si="63"/>
        <v>0</v>
      </c>
      <c r="Y132" s="522"/>
      <c r="Z132" s="522">
        <f t="shared" si="64"/>
        <v>0</v>
      </c>
      <c r="AA132" s="522" t="s">
        <v>845</v>
      </c>
      <c r="AB132" s="522"/>
      <c r="AC132" s="522"/>
      <c r="AD132" s="522"/>
      <c r="AE132" s="522"/>
      <c r="AF132" s="522"/>
      <c r="AG132" s="522"/>
      <c r="AH132" s="522"/>
      <c r="AI132" s="522"/>
      <c r="AJ132" s="522"/>
      <c r="AK132" s="522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</row>
    <row r="133" spans="1:56" hidden="1" outlineLevel="3">
      <c r="A133" s="514"/>
      <c r="B133" s="515"/>
      <c r="C133" s="516"/>
      <c r="D133" s="517"/>
      <c r="E133" s="518"/>
      <c r="F133" s="519"/>
      <c r="G133" s="520"/>
      <c r="H133" s="521">
        <v>4690</v>
      </c>
      <c r="I133" s="521">
        <f t="shared" si="54"/>
        <v>0</v>
      </c>
      <c r="J133" s="519">
        <v>0</v>
      </c>
      <c r="K133" s="519">
        <f t="shared" si="55"/>
        <v>0</v>
      </c>
      <c r="L133" s="519">
        <v>0</v>
      </c>
      <c r="M133" s="519">
        <f t="shared" si="56"/>
        <v>0</v>
      </c>
      <c r="N133" s="519">
        <v>0</v>
      </c>
      <c r="O133" s="519">
        <f t="shared" si="57"/>
        <v>0</v>
      </c>
      <c r="P133" s="519"/>
      <c r="Q133" s="519"/>
      <c r="R133" s="519">
        <v>0</v>
      </c>
      <c r="S133" s="519">
        <f t="shared" si="58"/>
        <v>0</v>
      </c>
      <c r="T133" s="522">
        <f t="shared" si="59"/>
        <v>0</v>
      </c>
      <c r="U133" s="522">
        <f t="shared" si="60"/>
        <v>0</v>
      </c>
      <c r="V133" s="522" t="str">
        <f t="shared" si="61"/>
        <v>#REF!</v>
      </c>
      <c r="W133" s="522">
        <f t="shared" si="62"/>
        <v>0</v>
      </c>
      <c r="X133" s="522">
        <f t="shared" si="63"/>
        <v>0</v>
      </c>
      <c r="Y133" s="522"/>
      <c r="Z133" s="522">
        <f t="shared" si="64"/>
        <v>0</v>
      </c>
      <c r="AA133" s="522" t="s">
        <v>845</v>
      </c>
      <c r="AB133" s="522"/>
      <c r="AC133" s="522"/>
      <c r="AD133" s="522"/>
      <c r="AE133" s="522"/>
      <c r="AF133" s="522"/>
      <c r="AG133" s="522"/>
      <c r="AH133" s="522"/>
      <c r="AI133" s="522"/>
      <c r="AJ133" s="522"/>
      <c r="AK133" s="522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</row>
    <row r="134" spans="1:56" outlineLevel="3">
      <c r="A134" s="514"/>
      <c r="B134" s="515"/>
      <c r="C134" s="516"/>
      <c r="D134" s="517"/>
      <c r="E134" s="518"/>
      <c r="F134" s="519"/>
      <c r="G134" s="520"/>
      <c r="H134" s="521">
        <v>11500</v>
      </c>
      <c r="I134" s="521">
        <f t="shared" si="54"/>
        <v>0</v>
      </c>
      <c r="J134" s="519">
        <v>0</v>
      </c>
      <c r="K134" s="519">
        <f t="shared" si="55"/>
        <v>0</v>
      </c>
      <c r="L134" s="519">
        <v>0</v>
      </c>
      <c r="M134" s="519">
        <f t="shared" si="56"/>
        <v>0</v>
      </c>
      <c r="N134" s="519">
        <v>0</v>
      </c>
      <c r="O134" s="519">
        <f t="shared" si="57"/>
        <v>0</v>
      </c>
      <c r="P134" s="519"/>
      <c r="Q134" s="519"/>
      <c r="R134" s="519">
        <v>0</v>
      </c>
      <c r="S134" s="519">
        <f t="shared" si="58"/>
        <v>0</v>
      </c>
      <c r="T134" s="522">
        <f t="shared" si="59"/>
        <v>0</v>
      </c>
      <c r="U134" s="522">
        <f t="shared" si="60"/>
        <v>0</v>
      </c>
      <c r="V134" s="522" t="str">
        <f t="shared" si="61"/>
        <v>#REF!</v>
      </c>
      <c r="W134" s="522">
        <f t="shared" si="62"/>
        <v>0</v>
      </c>
      <c r="X134" s="522">
        <f t="shared" si="63"/>
        <v>0</v>
      </c>
      <c r="Y134" s="522"/>
      <c r="Z134" s="522">
        <f t="shared" si="64"/>
        <v>0</v>
      </c>
      <c r="AA134" s="522" t="s">
        <v>845</v>
      </c>
      <c r="AB134" s="522"/>
      <c r="AC134" s="522"/>
      <c r="AD134" s="522"/>
      <c r="AE134" s="522"/>
      <c r="AF134" s="522"/>
      <c r="AG134" s="522"/>
      <c r="AH134" s="522"/>
      <c r="AI134" s="522"/>
      <c r="AJ134" s="522"/>
      <c r="AK134" s="522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</row>
    <row r="135" spans="1:56" outlineLevel="3">
      <c r="A135" s="514"/>
      <c r="B135" s="515"/>
      <c r="C135" s="516"/>
      <c r="D135" s="517"/>
      <c r="E135" s="518"/>
      <c r="F135" s="519"/>
      <c r="G135" s="520"/>
      <c r="H135" s="521">
        <v>3890</v>
      </c>
      <c r="I135" s="521">
        <f t="shared" si="54"/>
        <v>0</v>
      </c>
      <c r="J135" s="519">
        <v>0</v>
      </c>
      <c r="K135" s="519">
        <f t="shared" si="55"/>
        <v>0</v>
      </c>
      <c r="L135" s="519">
        <v>0</v>
      </c>
      <c r="M135" s="519">
        <f t="shared" si="56"/>
        <v>0</v>
      </c>
      <c r="N135" s="519">
        <v>0</v>
      </c>
      <c r="O135" s="519">
        <f t="shared" si="57"/>
        <v>0</v>
      </c>
      <c r="P135" s="519"/>
      <c r="Q135" s="519"/>
      <c r="R135" s="519">
        <v>0</v>
      </c>
      <c r="S135" s="519">
        <f t="shared" si="58"/>
        <v>0</v>
      </c>
      <c r="T135" s="522">
        <f t="shared" si="59"/>
        <v>0</v>
      </c>
      <c r="U135" s="522">
        <f t="shared" si="60"/>
        <v>0</v>
      </c>
      <c r="V135" s="522" t="str">
        <f t="shared" si="61"/>
        <v>#REF!</v>
      </c>
      <c r="W135" s="522">
        <f t="shared" si="62"/>
        <v>0</v>
      </c>
      <c r="X135" s="522">
        <f t="shared" si="63"/>
        <v>0</v>
      </c>
      <c r="Y135" s="522"/>
      <c r="Z135" s="522">
        <f t="shared" si="64"/>
        <v>0</v>
      </c>
      <c r="AA135" s="522" t="s">
        <v>845</v>
      </c>
      <c r="AB135" s="522"/>
      <c r="AC135" s="522"/>
      <c r="AD135" s="522"/>
      <c r="AE135" s="522"/>
      <c r="AF135" s="522"/>
      <c r="AG135" s="522"/>
      <c r="AH135" s="522"/>
      <c r="AI135" s="522"/>
      <c r="AJ135" s="522"/>
      <c r="AK135" s="522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</row>
    <row r="136" spans="1:56" hidden="1" outlineLevel="3">
      <c r="A136" s="514"/>
      <c r="B136" s="515"/>
      <c r="C136" s="516"/>
      <c r="D136" s="517"/>
      <c r="E136" s="518"/>
      <c r="F136" s="519"/>
      <c r="G136" s="520"/>
      <c r="H136" s="521">
        <v>10560</v>
      </c>
      <c r="I136" s="521">
        <f t="shared" si="54"/>
        <v>0</v>
      </c>
      <c r="J136" s="519">
        <v>0</v>
      </c>
      <c r="K136" s="519">
        <f t="shared" si="55"/>
        <v>0</v>
      </c>
      <c r="L136" s="519">
        <v>0</v>
      </c>
      <c r="M136" s="519">
        <f t="shared" si="56"/>
        <v>0</v>
      </c>
      <c r="N136" s="519">
        <v>0</v>
      </c>
      <c r="O136" s="519">
        <f t="shared" si="57"/>
        <v>0</v>
      </c>
      <c r="P136" s="519"/>
      <c r="Q136" s="519"/>
      <c r="R136" s="519">
        <v>0</v>
      </c>
      <c r="S136" s="519">
        <f t="shared" si="58"/>
        <v>0</v>
      </c>
      <c r="T136" s="522">
        <f t="shared" si="59"/>
        <v>0</v>
      </c>
      <c r="U136" s="522">
        <f t="shared" si="60"/>
        <v>0</v>
      </c>
      <c r="V136" s="522" t="str">
        <f t="shared" si="61"/>
        <v>#REF!</v>
      </c>
      <c r="W136" s="522">
        <f t="shared" si="62"/>
        <v>0</v>
      </c>
      <c r="X136" s="522">
        <f t="shared" si="63"/>
        <v>0</v>
      </c>
      <c r="Y136" s="522"/>
      <c r="Z136" s="522">
        <f t="shared" si="64"/>
        <v>0</v>
      </c>
      <c r="AA136" s="522" t="s">
        <v>845</v>
      </c>
      <c r="AB136" s="522"/>
      <c r="AC136" s="522"/>
      <c r="AD136" s="522"/>
      <c r="AE136" s="522"/>
      <c r="AF136" s="522"/>
      <c r="AG136" s="522"/>
      <c r="AH136" s="522"/>
      <c r="AI136" s="522"/>
      <c r="AJ136" s="522"/>
      <c r="AK136" s="522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</row>
    <row r="137" spans="1:56" hidden="1" outlineLevel="3">
      <c r="A137" s="514"/>
      <c r="B137" s="515"/>
      <c r="C137" s="516"/>
      <c r="D137" s="517"/>
      <c r="E137" s="518"/>
      <c r="F137" s="519"/>
      <c r="G137" s="520"/>
      <c r="H137" s="521">
        <v>7610</v>
      </c>
      <c r="I137" s="521">
        <f t="shared" si="54"/>
        <v>0</v>
      </c>
      <c r="J137" s="519">
        <v>0</v>
      </c>
      <c r="K137" s="519">
        <f t="shared" si="55"/>
        <v>0</v>
      </c>
      <c r="L137" s="519">
        <v>0</v>
      </c>
      <c r="M137" s="519">
        <f t="shared" si="56"/>
        <v>0</v>
      </c>
      <c r="N137" s="519">
        <v>0</v>
      </c>
      <c r="O137" s="519">
        <f t="shared" si="57"/>
        <v>0</v>
      </c>
      <c r="P137" s="519"/>
      <c r="Q137" s="519"/>
      <c r="R137" s="519">
        <v>0</v>
      </c>
      <c r="S137" s="519">
        <f t="shared" si="58"/>
        <v>0</v>
      </c>
      <c r="T137" s="522">
        <f t="shared" si="59"/>
        <v>0</v>
      </c>
      <c r="U137" s="522">
        <f t="shared" si="60"/>
        <v>0</v>
      </c>
      <c r="V137" s="522" t="str">
        <f t="shared" si="61"/>
        <v>#REF!</v>
      </c>
      <c r="W137" s="522">
        <f t="shared" si="62"/>
        <v>0</v>
      </c>
      <c r="X137" s="522">
        <f t="shared" si="63"/>
        <v>0</v>
      </c>
      <c r="Y137" s="522"/>
      <c r="Z137" s="522">
        <f t="shared" si="64"/>
        <v>0</v>
      </c>
      <c r="AA137" s="522" t="s">
        <v>845</v>
      </c>
      <c r="AB137" s="522"/>
      <c r="AC137" s="522"/>
      <c r="AD137" s="522"/>
      <c r="AE137" s="522"/>
      <c r="AF137" s="522"/>
      <c r="AG137" s="522"/>
      <c r="AH137" s="522"/>
      <c r="AI137" s="522"/>
      <c r="AJ137" s="522"/>
      <c r="AK137" s="522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</row>
    <row r="138" spans="1:56" hidden="1" outlineLevel="3">
      <c r="A138" s="514"/>
      <c r="B138" s="515"/>
      <c r="C138" s="516"/>
      <c r="D138" s="517"/>
      <c r="E138" s="518"/>
      <c r="F138" s="519"/>
      <c r="G138" s="520"/>
      <c r="H138" s="521">
        <v>4530</v>
      </c>
      <c r="I138" s="521">
        <f t="shared" si="54"/>
        <v>0</v>
      </c>
      <c r="J138" s="519">
        <v>0</v>
      </c>
      <c r="K138" s="519">
        <f t="shared" si="55"/>
        <v>0</v>
      </c>
      <c r="L138" s="519">
        <v>0</v>
      </c>
      <c r="M138" s="519">
        <f t="shared" si="56"/>
        <v>0</v>
      </c>
      <c r="N138" s="519">
        <v>0</v>
      </c>
      <c r="O138" s="519">
        <f t="shared" si="57"/>
        <v>0</v>
      </c>
      <c r="P138" s="519"/>
      <c r="Q138" s="519"/>
      <c r="R138" s="519">
        <v>0</v>
      </c>
      <c r="S138" s="519">
        <f t="shared" si="58"/>
        <v>0</v>
      </c>
      <c r="T138" s="522">
        <f t="shared" si="59"/>
        <v>0</v>
      </c>
      <c r="U138" s="522">
        <f t="shared" si="60"/>
        <v>0</v>
      </c>
      <c r="V138" s="522" t="str">
        <f t="shared" si="61"/>
        <v>#REF!</v>
      </c>
      <c r="W138" s="522">
        <f t="shared" si="62"/>
        <v>0</v>
      </c>
      <c r="X138" s="522">
        <f t="shared" si="63"/>
        <v>0</v>
      </c>
      <c r="Y138" s="522"/>
      <c r="Z138" s="522">
        <f t="shared" si="64"/>
        <v>0</v>
      </c>
      <c r="AA138" s="522" t="s">
        <v>845</v>
      </c>
      <c r="AB138" s="522"/>
      <c r="AC138" s="522"/>
      <c r="AD138" s="522"/>
      <c r="AE138" s="522"/>
      <c r="AF138" s="522"/>
      <c r="AG138" s="522"/>
      <c r="AH138" s="522"/>
      <c r="AI138" s="522"/>
      <c r="AJ138" s="522"/>
      <c r="AK138" s="522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</row>
    <row r="139" spans="1:56" hidden="1" outlineLevel="3">
      <c r="A139" s="514"/>
      <c r="B139" s="515"/>
      <c r="C139" s="516"/>
      <c r="D139" s="517"/>
      <c r="E139" s="518"/>
      <c r="F139" s="519"/>
      <c r="G139" s="520"/>
      <c r="H139" s="521">
        <v>10000</v>
      </c>
      <c r="I139" s="521">
        <f t="shared" si="54"/>
        <v>0</v>
      </c>
      <c r="J139" s="519">
        <v>0</v>
      </c>
      <c r="K139" s="519">
        <f t="shared" si="55"/>
        <v>0</v>
      </c>
      <c r="L139" s="519">
        <v>0</v>
      </c>
      <c r="M139" s="519">
        <f t="shared" si="56"/>
        <v>0</v>
      </c>
      <c r="N139" s="519">
        <v>0</v>
      </c>
      <c r="O139" s="519">
        <f t="shared" si="57"/>
        <v>0</v>
      </c>
      <c r="P139" s="519"/>
      <c r="Q139" s="519"/>
      <c r="R139" s="519">
        <v>0</v>
      </c>
      <c r="S139" s="519">
        <f t="shared" si="58"/>
        <v>0</v>
      </c>
      <c r="T139" s="522">
        <f t="shared" si="59"/>
        <v>0</v>
      </c>
      <c r="U139" s="522">
        <f t="shared" si="60"/>
        <v>0</v>
      </c>
      <c r="V139" s="522" t="str">
        <f t="shared" si="61"/>
        <v>#REF!</v>
      </c>
      <c r="W139" s="522">
        <f t="shared" si="62"/>
        <v>0</v>
      </c>
      <c r="X139" s="522">
        <f t="shared" si="63"/>
        <v>0</v>
      </c>
      <c r="Y139" s="522"/>
      <c r="Z139" s="522">
        <f t="shared" si="64"/>
        <v>0</v>
      </c>
      <c r="AA139" s="522" t="s">
        <v>845</v>
      </c>
      <c r="AB139" s="522"/>
      <c r="AC139" s="522"/>
      <c r="AD139" s="522"/>
      <c r="AE139" s="522"/>
      <c r="AF139" s="522"/>
      <c r="AG139" s="522"/>
      <c r="AH139" s="522"/>
      <c r="AI139" s="522"/>
      <c r="AJ139" s="522"/>
      <c r="AK139" s="522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</row>
    <row r="140" spans="1:56" hidden="1" outlineLevel="3">
      <c r="A140" s="514"/>
      <c r="B140" s="515"/>
      <c r="C140" s="516"/>
      <c r="D140" s="517"/>
      <c r="E140" s="518"/>
      <c r="F140" s="519"/>
      <c r="G140" s="520"/>
      <c r="H140" s="521">
        <v>3660</v>
      </c>
      <c r="I140" s="521">
        <f t="shared" si="54"/>
        <v>0</v>
      </c>
      <c r="J140" s="519">
        <v>0</v>
      </c>
      <c r="K140" s="519">
        <f t="shared" si="55"/>
        <v>0</v>
      </c>
      <c r="L140" s="519">
        <v>0</v>
      </c>
      <c r="M140" s="519">
        <f t="shared" si="56"/>
        <v>0</v>
      </c>
      <c r="N140" s="519">
        <v>0</v>
      </c>
      <c r="O140" s="519">
        <f t="shared" si="57"/>
        <v>0</v>
      </c>
      <c r="P140" s="519"/>
      <c r="Q140" s="519"/>
      <c r="R140" s="519">
        <v>0</v>
      </c>
      <c r="S140" s="519">
        <f t="shared" si="58"/>
        <v>0</v>
      </c>
      <c r="T140" s="522">
        <f t="shared" si="59"/>
        <v>0</v>
      </c>
      <c r="U140" s="522">
        <f t="shared" si="60"/>
        <v>0</v>
      </c>
      <c r="V140" s="522" t="str">
        <f t="shared" si="61"/>
        <v>#REF!</v>
      </c>
      <c r="W140" s="522">
        <f t="shared" si="62"/>
        <v>0</v>
      </c>
      <c r="X140" s="522">
        <f t="shared" si="63"/>
        <v>0</v>
      </c>
      <c r="Y140" s="522"/>
      <c r="Z140" s="522">
        <f t="shared" si="64"/>
        <v>0</v>
      </c>
      <c r="AA140" s="522" t="s">
        <v>845</v>
      </c>
      <c r="AB140" s="522"/>
      <c r="AC140" s="522"/>
      <c r="AD140" s="522"/>
      <c r="AE140" s="522"/>
      <c r="AF140" s="522"/>
      <c r="AG140" s="522"/>
      <c r="AH140" s="522"/>
      <c r="AI140" s="522"/>
      <c r="AJ140" s="522"/>
      <c r="AK140" s="522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</row>
    <row r="141" spans="1:56" hidden="1" outlineLevel="3">
      <c r="A141" s="514"/>
      <c r="B141" s="515"/>
      <c r="C141" s="516"/>
      <c r="D141" s="517"/>
      <c r="E141" s="518"/>
      <c r="F141" s="519"/>
      <c r="G141" s="520"/>
      <c r="H141" s="521">
        <v>5320</v>
      </c>
      <c r="I141" s="521">
        <f t="shared" si="54"/>
        <v>0</v>
      </c>
      <c r="J141" s="519">
        <v>0</v>
      </c>
      <c r="K141" s="519">
        <f t="shared" si="55"/>
        <v>0</v>
      </c>
      <c r="L141" s="519">
        <v>0</v>
      </c>
      <c r="M141" s="519">
        <f t="shared" si="56"/>
        <v>0</v>
      </c>
      <c r="N141" s="519">
        <v>0</v>
      </c>
      <c r="O141" s="519">
        <f t="shared" si="57"/>
        <v>0</v>
      </c>
      <c r="P141" s="519"/>
      <c r="Q141" s="519"/>
      <c r="R141" s="519">
        <v>0</v>
      </c>
      <c r="S141" s="519">
        <f t="shared" si="58"/>
        <v>0</v>
      </c>
      <c r="T141" s="522">
        <f t="shared" si="59"/>
        <v>0</v>
      </c>
      <c r="U141" s="522">
        <f t="shared" si="60"/>
        <v>0</v>
      </c>
      <c r="V141" s="522" t="str">
        <f t="shared" si="61"/>
        <v>#REF!</v>
      </c>
      <c r="W141" s="522">
        <f t="shared" si="62"/>
        <v>0</v>
      </c>
      <c r="X141" s="522">
        <f t="shared" si="63"/>
        <v>0</v>
      </c>
      <c r="Y141" s="522"/>
      <c r="Z141" s="522">
        <f t="shared" si="64"/>
        <v>0</v>
      </c>
      <c r="AA141" s="522" t="s">
        <v>845</v>
      </c>
      <c r="AB141" s="522"/>
      <c r="AC141" s="522"/>
      <c r="AD141" s="522"/>
      <c r="AE141" s="522"/>
      <c r="AF141" s="522"/>
      <c r="AG141" s="522"/>
      <c r="AH141" s="522"/>
      <c r="AI141" s="522"/>
      <c r="AJ141" s="522"/>
      <c r="AK141" s="522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</row>
    <row r="142" spans="1:56" hidden="1" outlineLevel="3">
      <c r="A142" s="514"/>
      <c r="B142" s="515"/>
      <c r="C142" s="516"/>
      <c r="D142" s="517"/>
      <c r="E142" s="518"/>
      <c r="F142" s="519"/>
      <c r="G142" s="520"/>
      <c r="H142" s="521">
        <v>5800</v>
      </c>
      <c r="I142" s="521">
        <f t="shared" si="54"/>
        <v>0</v>
      </c>
      <c r="J142" s="519">
        <v>0</v>
      </c>
      <c r="K142" s="519">
        <f t="shared" si="55"/>
        <v>0</v>
      </c>
      <c r="L142" s="519">
        <v>0</v>
      </c>
      <c r="M142" s="519">
        <f t="shared" si="56"/>
        <v>0</v>
      </c>
      <c r="N142" s="519">
        <v>0</v>
      </c>
      <c r="O142" s="519">
        <f t="shared" si="57"/>
        <v>0</v>
      </c>
      <c r="P142" s="519"/>
      <c r="Q142" s="519"/>
      <c r="R142" s="519">
        <v>0</v>
      </c>
      <c r="S142" s="519">
        <f t="shared" si="58"/>
        <v>0</v>
      </c>
      <c r="T142" s="522">
        <f t="shared" si="59"/>
        <v>0</v>
      </c>
      <c r="U142" s="522">
        <f t="shared" si="60"/>
        <v>0</v>
      </c>
      <c r="V142" s="522" t="str">
        <f t="shared" si="61"/>
        <v>#REF!</v>
      </c>
      <c r="W142" s="522">
        <f t="shared" si="62"/>
        <v>0</v>
      </c>
      <c r="X142" s="522">
        <f t="shared" si="63"/>
        <v>0</v>
      </c>
      <c r="Y142" s="522"/>
      <c r="Z142" s="522">
        <f t="shared" si="64"/>
        <v>0</v>
      </c>
      <c r="AA142" s="522" t="s">
        <v>845</v>
      </c>
      <c r="AB142" s="522"/>
      <c r="AC142" s="522"/>
      <c r="AD142" s="522"/>
      <c r="AE142" s="522"/>
      <c r="AF142" s="522"/>
      <c r="AG142" s="522"/>
      <c r="AH142" s="522"/>
      <c r="AI142" s="522"/>
      <c r="AJ142" s="522"/>
      <c r="AK142" s="522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</row>
    <row r="143" spans="1:56" hidden="1" outlineLevel="1">
      <c r="A143" s="514"/>
      <c r="B143" s="515"/>
      <c r="C143" s="516"/>
      <c r="D143" s="517"/>
      <c r="E143" s="518"/>
      <c r="F143" s="519"/>
      <c r="G143" s="520"/>
      <c r="H143" s="521"/>
      <c r="I143" s="521">
        <f>SUM(T144:T161)</f>
        <v>0</v>
      </c>
      <c r="J143" s="519"/>
      <c r="K143" s="519">
        <f>SUM(U144:U161)</f>
        <v>0</v>
      </c>
      <c r="L143" s="519"/>
      <c r="M143" s="519">
        <f>SUM(W144:W161)</f>
        <v>0</v>
      </c>
      <c r="N143" s="519"/>
      <c r="O143" s="519">
        <f>SUM(X144:X161)</f>
        <v>0</v>
      </c>
      <c r="P143" s="519"/>
      <c r="Q143" s="519"/>
      <c r="R143" s="519"/>
      <c r="S143" s="519" t="e">
        <f>SUM("#REF!)")</f>
        <v>#VALUE!</v>
      </c>
      <c r="T143" s="522"/>
      <c r="U143" s="522"/>
      <c r="V143" s="522"/>
      <c r="W143" s="522"/>
      <c r="X143" s="522"/>
      <c r="Y143" s="522"/>
      <c r="Z143" s="522"/>
      <c r="AA143" s="522" t="s">
        <v>777</v>
      </c>
      <c r="AB143" s="522"/>
      <c r="AC143" s="522"/>
      <c r="AD143" s="522"/>
      <c r="AE143" s="522"/>
      <c r="AF143" s="522"/>
      <c r="AG143" s="522"/>
      <c r="AH143" s="522"/>
      <c r="AI143" s="522"/>
      <c r="AJ143" s="522"/>
      <c r="AK143" s="522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</row>
    <row r="144" spans="1:56" hidden="1" outlineLevel="3">
      <c r="A144" s="514"/>
      <c r="B144" s="515"/>
      <c r="C144" s="516"/>
      <c r="D144" s="517"/>
      <c r="E144" s="518"/>
      <c r="F144" s="519"/>
      <c r="G144" s="520"/>
      <c r="H144" s="521">
        <v>8210</v>
      </c>
      <c r="I144" s="521">
        <f t="shared" ref="I144:I161" si="65">ROUND(E144*H144,2)</f>
        <v>0</v>
      </c>
      <c r="J144" s="519">
        <v>0</v>
      </c>
      <c r="K144" s="519">
        <f t="shared" ref="K144:K161" si="66">ROUND(E144*J144,2)</f>
        <v>0</v>
      </c>
      <c r="L144" s="519">
        <v>0</v>
      </c>
      <c r="M144" s="519">
        <f t="shared" ref="M144:M161" si="67">ROUND(E144*L144,2)</f>
        <v>0</v>
      </c>
      <c r="N144" s="519">
        <v>0</v>
      </c>
      <c r="O144" s="519">
        <f t="shared" ref="O144:O161" si="68">ROUND(E144*N144,2)</f>
        <v>0</v>
      </c>
      <c r="P144" s="519"/>
      <c r="Q144" s="519"/>
      <c r="R144" s="519">
        <v>0</v>
      </c>
      <c r="S144" s="519">
        <f t="shared" ref="S144:S161" si="69">ROUND(E144*R144,2)</f>
        <v>0</v>
      </c>
      <c r="T144" s="522">
        <f t="shared" ref="T144:T161" si="70">I144</f>
        <v>0</v>
      </c>
      <c r="U144" s="522">
        <f t="shared" ref="U144:U161" si="71">K144</f>
        <v>0</v>
      </c>
      <c r="V144" s="522" t="str">
        <f t="shared" ref="V144:V161" si="72">"#REF!"</f>
        <v>#REF!</v>
      </c>
      <c r="W144" s="522">
        <f t="shared" ref="W144:W161" si="73">M144</f>
        <v>0</v>
      </c>
      <c r="X144" s="522">
        <f t="shared" ref="X144:X161" si="74">O144</f>
        <v>0</v>
      </c>
      <c r="Y144" s="522"/>
      <c r="Z144" s="522">
        <f t="shared" ref="Z144:Z161" si="75">G144</f>
        <v>0</v>
      </c>
      <c r="AA144" s="522" t="s">
        <v>845</v>
      </c>
      <c r="AB144" s="522"/>
      <c r="AC144" s="522"/>
      <c r="AD144" s="522"/>
      <c r="AE144" s="522"/>
      <c r="AF144" s="522"/>
      <c r="AG144" s="522"/>
      <c r="AH144" s="522"/>
      <c r="AI144" s="522"/>
      <c r="AJ144" s="522"/>
      <c r="AK144" s="522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</row>
    <row r="145" spans="1:56" hidden="1" outlineLevel="3">
      <c r="A145" s="514"/>
      <c r="B145" s="515"/>
      <c r="C145" s="516"/>
      <c r="D145" s="517"/>
      <c r="E145" s="518"/>
      <c r="F145" s="519"/>
      <c r="G145" s="520"/>
      <c r="H145" s="521">
        <v>2500</v>
      </c>
      <c r="I145" s="521">
        <f t="shared" si="65"/>
        <v>0</v>
      </c>
      <c r="J145" s="519">
        <v>0</v>
      </c>
      <c r="K145" s="519">
        <f t="shared" si="66"/>
        <v>0</v>
      </c>
      <c r="L145" s="519">
        <v>0</v>
      </c>
      <c r="M145" s="519">
        <f t="shared" si="67"/>
        <v>0</v>
      </c>
      <c r="N145" s="519">
        <v>0</v>
      </c>
      <c r="O145" s="519">
        <f t="shared" si="68"/>
        <v>0</v>
      </c>
      <c r="P145" s="519"/>
      <c r="Q145" s="519"/>
      <c r="R145" s="519">
        <v>0</v>
      </c>
      <c r="S145" s="519">
        <f t="shared" si="69"/>
        <v>0</v>
      </c>
      <c r="T145" s="522">
        <f t="shared" si="70"/>
        <v>0</v>
      </c>
      <c r="U145" s="522">
        <f t="shared" si="71"/>
        <v>0</v>
      </c>
      <c r="V145" s="522" t="str">
        <f t="shared" si="72"/>
        <v>#REF!</v>
      </c>
      <c r="W145" s="522">
        <f t="shared" si="73"/>
        <v>0</v>
      </c>
      <c r="X145" s="522">
        <f t="shared" si="74"/>
        <v>0</v>
      </c>
      <c r="Y145" s="522"/>
      <c r="Z145" s="522">
        <f t="shared" si="75"/>
        <v>0</v>
      </c>
      <c r="AA145" s="522" t="s">
        <v>845</v>
      </c>
      <c r="AB145" s="522"/>
      <c r="AC145" s="522"/>
      <c r="AD145" s="522"/>
      <c r="AE145" s="522"/>
      <c r="AF145" s="522"/>
      <c r="AG145" s="522"/>
      <c r="AH145" s="522"/>
      <c r="AI145" s="522"/>
      <c r="AJ145" s="522"/>
      <c r="AK145" s="522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</row>
    <row r="146" spans="1:56" hidden="1" outlineLevel="3">
      <c r="A146" s="514"/>
      <c r="B146" s="515"/>
      <c r="C146" s="516"/>
      <c r="D146" s="517"/>
      <c r="E146" s="518"/>
      <c r="F146" s="519"/>
      <c r="G146" s="520"/>
      <c r="H146" s="521">
        <v>18120</v>
      </c>
      <c r="I146" s="521">
        <f t="shared" si="65"/>
        <v>0</v>
      </c>
      <c r="J146" s="519">
        <v>0</v>
      </c>
      <c r="K146" s="519">
        <f t="shared" si="66"/>
        <v>0</v>
      </c>
      <c r="L146" s="519">
        <v>0</v>
      </c>
      <c r="M146" s="519">
        <f t="shared" si="67"/>
        <v>0</v>
      </c>
      <c r="N146" s="519">
        <v>0</v>
      </c>
      <c r="O146" s="519">
        <f t="shared" si="68"/>
        <v>0</v>
      </c>
      <c r="P146" s="519"/>
      <c r="Q146" s="519"/>
      <c r="R146" s="519">
        <v>0</v>
      </c>
      <c r="S146" s="519">
        <f t="shared" si="69"/>
        <v>0</v>
      </c>
      <c r="T146" s="522">
        <f t="shared" si="70"/>
        <v>0</v>
      </c>
      <c r="U146" s="522">
        <f t="shared" si="71"/>
        <v>0</v>
      </c>
      <c r="V146" s="522" t="str">
        <f t="shared" si="72"/>
        <v>#REF!</v>
      </c>
      <c r="W146" s="522">
        <f t="shared" si="73"/>
        <v>0</v>
      </c>
      <c r="X146" s="522">
        <f t="shared" si="74"/>
        <v>0</v>
      </c>
      <c r="Y146" s="522"/>
      <c r="Z146" s="522">
        <f t="shared" si="75"/>
        <v>0</v>
      </c>
      <c r="AA146" s="522" t="s">
        <v>845</v>
      </c>
      <c r="AB146" s="522"/>
      <c r="AC146" s="522"/>
      <c r="AD146" s="522"/>
      <c r="AE146" s="522"/>
      <c r="AF146" s="522"/>
      <c r="AG146" s="522"/>
      <c r="AH146" s="522"/>
      <c r="AI146" s="522"/>
      <c r="AJ146" s="522"/>
      <c r="AK146" s="522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</row>
    <row r="147" spans="1:56" hidden="1" outlineLevel="3">
      <c r="A147" s="514"/>
      <c r="B147" s="515"/>
      <c r="C147" s="516"/>
      <c r="D147" s="517"/>
      <c r="E147" s="518"/>
      <c r="F147" s="519"/>
      <c r="G147" s="520"/>
      <c r="H147" s="521">
        <v>30920</v>
      </c>
      <c r="I147" s="521">
        <f t="shared" si="65"/>
        <v>0</v>
      </c>
      <c r="J147" s="519">
        <v>0</v>
      </c>
      <c r="K147" s="519">
        <f t="shared" si="66"/>
        <v>0</v>
      </c>
      <c r="L147" s="519">
        <v>0</v>
      </c>
      <c r="M147" s="519">
        <f t="shared" si="67"/>
        <v>0</v>
      </c>
      <c r="N147" s="519">
        <v>0</v>
      </c>
      <c r="O147" s="519">
        <f t="shared" si="68"/>
        <v>0</v>
      </c>
      <c r="P147" s="519"/>
      <c r="Q147" s="519"/>
      <c r="R147" s="519">
        <v>0</v>
      </c>
      <c r="S147" s="519">
        <f t="shared" si="69"/>
        <v>0</v>
      </c>
      <c r="T147" s="522">
        <f t="shared" si="70"/>
        <v>0</v>
      </c>
      <c r="U147" s="522">
        <f t="shared" si="71"/>
        <v>0</v>
      </c>
      <c r="V147" s="522" t="str">
        <f t="shared" si="72"/>
        <v>#REF!</v>
      </c>
      <c r="W147" s="522">
        <f t="shared" si="73"/>
        <v>0</v>
      </c>
      <c r="X147" s="522">
        <f t="shared" si="74"/>
        <v>0</v>
      </c>
      <c r="Y147" s="522"/>
      <c r="Z147" s="522">
        <f t="shared" si="75"/>
        <v>0</v>
      </c>
      <c r="AA147" s="522" t="s">
        <v>845</v>
      </c>
      <c r="AB147" s="522"/>
      <c r="AC147" s="522"/>
      <c r="AD147" s="522"/>
      <c r="AE147" s="522"/>
      <c r="AF147" s="522"/>
      <c r="AG147" s="522"/>
      <c r="AH147" s="522"/>
      <c r="AI147" s="522"/>
      <c r="AJ147" s="522"/>
      <c r="AK147" s="522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</row>
    <row r="148" spans="1:56" hidden="1" outlineLevel="3">
      <c r="A148" s="514"/>
      <c r="B148" s="515"/>
      <c r="C148" s="516"/>
      <c r="D148" s="517"/>
      <c r="E148" s="518"/>
      <c r="F148" s="519"/>
      <c r="G148" s="520"/>
      <c r="H148" s="521">
        <v>6700</v>
      </c>
      <c r="I148" s="521">
        <f t="shared" si="65"/>
        <v>0</v>
      </c>
      <c r="J148" s="519">
        <v>0</v>
      </c>
      <c r="K148" s="519">
        <f t="shared" si="66"/>
        <v>0</v>
      </c>
      <c r="L148" s="519">
        <v>0</v>
      </c>
      <c r="M148" s="519">
        <f t="shared" si="67"/>
        <v>0</v>
      </c>
      <c r="N148" s="519">
        <v>0</v>
      </c>
      <c r="O148" s="519">
        <f t="shared" si="68"/>
        <v>0</v>
      </c>
      <c r="P148" s="519"/>
      <c r="Q148" s="519"/>
      <c r="R148" s="519">
        <v>0</v>
      </c>
      <c r="S148" s="519">
        <f t="shared" si="69"/>
        <v>0</v>
      </c>
      <c r="T148" s="522">
        <f t="shared" si="70"/>
        <v>0</v>
      </c>
      <c r="U148" s="522">
        <f t="shared" si="71"/>
        <v>0</v>
      </c>
      <c r="V148" s="522" t="str">
        <f t="shared" si="72"/>
        <v>#REF!</v>
      </c>
      <c r="W148" s="522">
        <f t="shared" si="73"/>
        <v>0</v>
      </c>
      <c r="X148" s="522">
        <f t="shared" si="74"/>
        <v>0</v>
      </c>
      <c r="Y148" s="522"/>
      <c r="Z148" s="522">
        <f t="shared" si="75"/>
        <v>0</v>
      </c>
      <c r="AA148" s="522" t="s">
        <v>845</v>
      </c>
      <c r="AB148" s="522"/>
      <c r="AC148" s="522"/>
      <c r="AD148" s="522"/>
      <c r="AE148" s="522"/>
      <c r="AF148" s="522"/>
      <c r="AG148" s="522"/>
      <c r="AH148" s="522"/>
      <c r="AI148" s="522"/>
      <c r="AJ148" s="522"/>
      <c r="AK148" s="522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</row>
    <row r="149" spans="1:56" outlineLevel="3">
      <c r="A149" s="514"/>
      <c r="B149" s="515"/>
      <c r="C149" s="516"/>
      <c r="D149" s="517"/>
      <c r="E149" s="518"/>
      <c r="F149" s="519"/>
      <c r="G149" s="520"/>
      <c r="H149" s="521">
        <v>1760</v>
      </c>
      <c r="I149" s="521">
        <f t="shared" si="65"/>
        <v>0</v>
      </c>
      <c r="J149" s="519">
        <v>0</v>
      </c>
      <c r="K149" s="519">
        <f t="shared" si="66"/>
        <v>0</v>
      </c>
      <c r="L149" s="519">
        <v>0</v>
      </c>
      <c r="M149" s="519">
        <f t="shared" si="67"/>
        <v>0</v>
      </c>
      <c r="N149" s="519">
        <v>0</v>
      </c>
      <c r="O149" s="519">
        <f t="shared" si="68"/>
        <v>0</v>
      </c>
      <c r="P149" s="519"/>
      <c r="Q149" s="519"/>
      <c r="R149" s="519">
        <v>0</v>
      </c>
      <c r="S149" s="519">
        <f t="shared" si="69"/>
        <v>0</v>
      </c>
      <c r="T149" s="522">
        <f t="shared" si="70"/>
        <v>0</v>
      </c>
      <c r="U149" s="522">
        <f t="shared" si="71"/>
        <v>0</v>
      </c>
      <c r="V149" s="522" t="str">
        <f t="shared" si="72"/>
        <v>#REF!</v>
      </c>
      <c r="W149" s="522">
        <f t="shared" si="73"/>
        <v>0</v>
      </c>
      <c r="X149" s="522">
        <f t="shared" si="74"/>
        <v>0</v>
      </c>
      <c r="Y149" s="522"/>
      <c r="Z149" s="522">
        <f t="shared" si="75"/>
        <v>0</v>
      </c>
      <c r="AA149" s="522" t="s">
        <v>845</v>
      </c>
      <c r="AB149" s="522"/>
      <c r="AC149" s="522"/>
      <c r="AD149" s="522"/>
      <c r="AE149" s="522"/>
      <c r="AF149" s="522"/>
      <c r="AG149" s="522"/>
      <c r="AH149" s="522"/>
      <c r="AI149" s="522"/>
      <c r="AJ149" s="522"/>
      <c r="AK149" s="522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</row>
    <row r="150" spans="1:56" outlineLevel="3">
      <c r="A150" s="514"/>
      <c r="B150" s="515"/>
      <c r="C150" s="516"/>
      <c r="D150" s="517"/>
      <c r="E150" s="518"/>
      <c r="F150" s="519"/>
      <c r="G150" s="520"/>
      <c r="H150" s="521">
        <v>3370</v>
      </c>
      <c r="I150" s="521">
        <f t="shared" si="65"/>
        <v>0</v>
      </c>
      <c r="J150" s="519">
        <v>0</v>
      </c>
      <c r="K150" s="519">
        <f t="shared" si="66"/>
        <v>0</v>
      </c>
      <c r="L150" s="519">
        <v>0</v>
      </c>
      <c r="M150" s="519">
        <f t="shared" si="67"/>
        <v>0</v>
      </c>
      <c r="N150" s="519">
        <v>0</v>
      </c>
      <c r="O150" s="519">
        <f t="shared" si="68"/>
        <v>0</v>
      </c>
      <c r="P150" s="519"/>
      <c r="Q150" s="519"/>
      <c r="R150" s="519">
        <v>0</v>
      </c>
      <c r="S150" s="519">
        <f t="shared" si="69"/>
        <v>0</v>
      </c>
      <c r="T150" s="522">
        <f t="shared" si="70"/>
        <v>0</v>
      </c>
      <c r="U150" s="522">
        <f t="shared" si="71"/>
        <v>0</v>
      </c>
      <c r="V150" s="522" t="str">
        <f t="shared" si="72"/>
        <v>#REF!</v>
      </c>
      <c r="W150" s="522">
        <f t="shared" si="73"/>
        <v>0</v>
      </c>
      <c r="X150" s="522">
        <f t="shared" si="74"/>
        <v>0</v>
      </c>
      <c r="Y150" s="522"/>
      <c r="Z150" s="522">
        <f t="shared" si="75"/>
        <v>0</v>
      </c>
      <c r="AA150" s="522" t="s">
        <v>845</v>
      </c>
      <c r="AB150" s="522"/>
      <c r="AC150" s="522"/>
      <c r="AD150" s="522"/>
      <c r="AE150" s="522"/>
      <c r="AF150" s="522"/>
      <c r="AG150" s="522"/>
      <c r="AH150" s="522"/>
      <c r="AI150" s="522"/>
      <c r="AJ150" s="522"/>
      <c r="AK150" s="522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</row>
    <row r="151" spans="1:56" outlineLevel="3">
      <c r="A151" s="514"/>
      <c r="B151" s="515"/>
      <c r="C151" s="516"/>
      <c r="D151" s="517"/>
      <c r="E151" s="518"/>
      <c r="F151" s="519"/>
      <c r="G151" s="520"/>
      <c r="H151" s="521">
        <v>2100</v>
      </c>
      <c r="I151" s="521">
        <f t="shared" si="65"/>
        <v>0</v>
      </c>
      <c r="J151" s="519">
        <v>0</v>
      </c>
      <c r="K151" s="519">
        <f t="shared" si="66"/>
        <v>0</v>
      </c>
      <c r="L151" s="519">
        <v>0</v>
      </c>
      <c r="M151" s="519">
        <f t="shared" si="67"/>
        <v>0</v>
      </c>
      <c r="N151" s="519">
        <v>0</v>
      </c>
      <c r="O151" s="519">
        <f t="shared" si="68"/>
        <v>0</v>
      </c>
      <c r="P151" s="519"/>
      <c r="Q151" s="519"/>
      <c r="R151" s="519">
        <v>0</v>
      </c>
      <c r="S151" s="519">
        <f t="shared" si="69"/>
        <v>0</v>
      </c>
      <c r="T151" s="522">
        <f t="shared" si="70"/>
        <v>0</v>
      </c>
      <c r="U151" s="522">
        <f t="shared" si="71"/>
        <v>0</v>
      </c>
      <c r="V151" s="522" t="str">
        <f t="shared" si="72"/>
        <v>#REF!</v>
      </c>
      <c r="W151" s="522">
        <f t="shared" si="73"/>
        <v>0</v>
      </c>
      <c r="X151" s="522">
        <f t="shared" si="74"/>
        <v>0</v>
      </c>
      <c r="Y151" s="522"/>
      <c r="Z151" s="522">
        <f t="shared" si="75"/>
        <v>0</v>
      </c>
      <c r="AA151" s="522" t="s">
        <v>845</v>
      </c>
      <c r="AB151" s="522"/>
      <c r="AC151" s="522"/>
      <c r="AD151" s="522"/>
      <c r="AE151" s="522"/>
      <c r="AF151" s="522"/>
      <c r="AG151" s="522"/>
      <c r="AH151" s="522"/>
      <c r="AI151" s="522"/>
      <c r="AJ151" s="522"/>
      <c r="AK151" s="522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</row>
    <row r="152" spans="1:56" outlineLevel="3">
      <c r="A152" s="514"/>
      <c r="B152" s="515"/>
      <c r="C152" s="516"/>
      <c r="D152" s="517"/>
      <c r="E152" s="518"/>
      <c r="F152" s="519"/>
      <c r="G152" s="520"/>
      <c r="H152" s="521">
        <v>3400</v>
      </c>
      <c r="I152" s="521">
        <f t="shared" si="65"/>
        <v>0</v>
      </c>
      <c r="J152" s="519">
        <v>0</v>
      </c>
      <c r="K152" s="519">
        <f t="shared" si="66"/>
        <v>0</v>
      </c>
      <c r="L152" s="519">
        <v>0</v>
      </c>
      <c r="M152" s="519">
        <f t="shared" si="67"/>
        <v>0</v>
      </c>
      <c r="N152" s="519">
        <v>0</v>
      </c>
      <c r="O152" s="519">
        <f t="shared" si="68"/>
        <v>0</v>
      </c>
      <c r="P152" s="519"/>
      <c r="Q152" s="519"/>
      <c r="R152" s="519">
        <v>0</v>
      </c>
      <c r="S152" s="519">
        <f t="shared" si="69"/>
        <v>0</v>
      </c>
      <c r="T152" s="522">
        <f t="shared" si="70"/>
        <v>0</v>
      </c>
      <c r="U152" s="522">
        <f t="shared" si="71"/>
        <v>0</v>
      </c>
      <c r="V152" s="522" t="str">
        <f t="shared" si="72"/>
        <v>#REF!</v>
      </c>
      <c r="W152" s="522">
        <f t="shared" si="73"/>
        <v>0</v>
      </c>
      <c r="X152" s="522">
        <f t="shared" si="74"/>
        <v>0</v>
      </c>
      <c r="Y152" s="522"/>
      <c r="Z152" s="522">
        <f t="shared" si="75"/>
        <v>0</v>
      </c>
      <c r="AA152" s="522" t="s">
        <v>845</v>
      </c>
      <c r="AB152" s="522"/>
      <c r="AC152" s="522"/>
      <c r="AD152" s="522"/>
      <c r="AE152" s="522"/>
      <c r="AF152" s="522"/>
      <c r="AG152" s="522"/>
      <c r="AH152" s="522"/>
      <c r="AI152" s="522"/>
      <c r="AJ152" s="522"/>
      <c r="AK152" s="522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</row>
    <row r="153" spans="1:56" outlineLevel="3">
      <c r="A153" s="514"/>
      <c r="B153" s="515"/>
      <c r="C153" s="516"/>
      <c r="D153" s="517"/>
      <c r="E153" s="518"/>
      <c r="F153" s="519"/>
      <c r="G153" s="520"/>
      <c r="H153" s="521">
        <v>15700</v>
      </c>
      <c r="I153" s="521">
        <f t="shared" si="65"/>
        <v>0</v>
      </c>
      <c r="J153" s="519">
        <v>0</v>
      </c>
      <c r="K153" s="519">
        <f t="shared" si="66"/>
        <v>0</v>
      </c>
      <c r="L153" s="519">
        <v>0</v>
      </c>
      <c r="M153" s="519">
        <f t="shared" si="67"/>
        <v>0</v>
      </c>
      <c r="N153" s="519">
        <v>0</v>
      </c>
      <c r="O153" s="519">
        <f t="shared" si="68"/>
        <v>0</v>
      </c>
      <c r="P153" s="519"/>
      <c r="Q153" s="519"/>
      <c r="R153" s="519">
        <v>0</v>
      </c>
      <c r="S153" s="519">
        <f t="shared" si="69"/>
        <v>0</v>
      </c>
      <c r="T153" s="522">
        <f t="shared" si="70"/>
        <v>0</v>
      </c>
      <c r="U153" s="522">
        <f t="shared" si="71"/>
        <v>0</v>
      </c>
      <c r="V153" s="522" t="str">
        <f t="shared" si="72"/>
        <v>#REF!</v>
      </c>
      <c r="W153" s="522">
        <f t="shared" si="73"/>
        <v>0</v>
      </c>
      <c r="X153" s="522">
        <f t="shared" si="74"/>
        <v>0</v>
      </c>
      <c r="Y153" s="522"/>
      <c r="Z153" s="522">
        <f t="shared" si="75"/>
        <v>0</v>
      </c>
      <c r="AA153" s="522" t="s">
        <v>845</v>
      </c>
      <c r="AB153" s="522"/>
      <c r="AC153" s="522"/>
      <c r="AD153" s="522"/>
      <c r="AE153" s="522"/>
      <c r="AF153" s="522"/>
      <c r="AG153" s="522"/>
      <c r="AH153" s="522"/>
      <c r="AI153" s="522"/>
      <c r="AJ153" s="522"/>
      <c r="AK153" s="522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</row>
    <row r="154" spans="1:56" hidden="1" outlineLevel="3">
      <c r="A154" s="514"/>
      <c r="B154" s="515"/>
      <c r="C154" s="516"/>
      <c r="D154" s="517"/>
      <c r="E154" s="518"/>
      <c r="F154" s="519"/>
      <c r="G154" s="520"/>
      <c r="H154" s="521">
        <v>22800</v>
      </c>
      <c r="I154" s="521">
        <f t="shared" si="65"/>
        <v>0</v>
      </c>
      <c r="J154" s="519">
        <v>0</v>
      </c>
      <c r="K154" s="519">
        <f t="shared" si="66"/>
        <v>0</v>
      </c>
      <c r="L154" s="519">
        <v>0</v>
      </c>
      <c r="M154" s="519">
        <f t="shared" si="67"/>
        <v>0</v>
      </c>
      <c r="N154" s="519">
        <v>0</v>
      </c>
      <c r="O154" s="519">
        <f t="shared" si="68"/>
        <v>0</v>
      </c>
      <c r="P154" s="519"/>
      <c r="Q154" s="519"/>
      <c r="R154" s="519">
        <v>0</v>
      </c>
      <c r="S154" s="519">
        <f t="shared" si="69"/>
        <v>0</v>
      </c>
      <c r="T154" s="522">
        <f t="shared" si="70"/>
        <v>0</v>
      </c>
      <c r="U154" s="522">
        <f t="shared" si="71"/>
        <v>0</v>
      </c>
      <c r="V154" s="522" t="str">
        <f t="shared" si="72"/>
        <v>#REF!</v>
      </c>
      <c r="W154" s="522">
        <f t="shared" si="73"/>
        <v>0</v>
      </c>
      <c r="X154" s="522">
        <f t="shared" si="74"/>
        <v>0</v>
      </c>
      <c r="Y154" s="522"/>
      <c r="Z154" s="522">
        <f t="shared" si="75"/>
        <v>0</v>
      </c>
      <c r="AA154" s="522" t="s">
        <v>845</v>
      </c>
      <c r="AB154" s="522"/>
      <c r="AC154" s="522"/>
      <c r="AD154" s="522"/>
      <c r="AE154" s="522"/>
      <c r="AF154" s="522"/>
      <c r="AG154" s="522"/>
      <c r="AH154" s="522"/>
      <c r="AI154" s="522"/>
      <c r="AJ154" s="522"/>
      <c r="AK154" s="522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</row>
    <row r="155" spans="1:56" hidden="1" outlineLevel="3">
      <c r="A155" s="514"/>
      <c r="B155" s="515"/>
      <c r="C155" s="516"/>
      <c r="D155" s="517"/>
      <c r="E155" s="518"/>
      <c r="F155" s="519"/>
      <c r="G155" s="520"/>
      <c r="H155" s="521">
        <v>11550</v>
      </c>
      <c r="I155" s="521">
        <f t="shared" si="65"/>
        <v>0</v>
      </c>
      <c r="J155" s="519">
        <v>0</v>
      </c>
      <c r="K155" s="519">
        <f t="shared" si="66"/>
        <v>0</v>
      </c>
      <c r="L155" s="519">
        <v>0</v>
      </c>
      <c r="M155" s="519">
        <f t="shared" si="67"/>
        <v>0</v>
      </c>
      <c r="N155" s="519">
        <v>0</v>
      </c>
      <c r="O155" s="519">
        <f t="shared" si="68"/>
        <v>0</v>
      </c>
      <c r="P155" s="519"/>
      <c r="Q155" s="519"/>
      <c r="R155" s="519">
        <v>0</v>
      </c>
      <c r="S155" s="519">
        <f t="shared" si="69"/>
        <v>0</v>
      </c>
      <c r="T155" s="522">
        <f t="shared" si="70"/>
        <v>0</v>
      </c>
      <c r="U155" s="522">
        <f t="shared" si="71"/>
        <v>0</v>
      </c>
      <c r="V155" s="522" t="str">
        <f t="shared" si="72"/>
        <v>#REF!</v>
      </c>
      <c r="W155" s="522">
        <f t="shared" si="73"/>
        <v>0</v>
      </c>
      <c r="X155" s="522">
        <f t="shared" si="74"/>
        <v>0</v>
      </c>
      <c r="Y155" s="522"/>
      <c r="Z155" s="522">
        <f t="shared" si="75"/>
        <v>0</v>
      </c>
      <c r="AA155" s="522" t="s">
        <v>845</v>
      </c>
      <c r="AB155" s="522"/>
      <c r="AC155" s="522"/>
      <c r="AD155" s="522"/>
      <c r="AE155" s="522"/>
      <c r="AF155" s="522"/>
      <c r="AG155" s="522"/>
      <c r="AH155" s="522"/>
      <c r="AI155" s="522"/>
      <c r="AJ155" s="522"/>
      <c r="AK155" s="522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</row>
    <row r="156" spans="1:56" hidden="1" outlineLevel="3">
      <c r="A156" s="514"/>
      <c r="B156" s="515"/>
      <c r="C156" s="516"/>
      <c r="D156" s="517"/>
      <c r="E156" s="518"/>
      <c r="F156" s="519"/>
      <c r="G156" s="520"/>
      <c r="H156" s="521">
        <v>3890</v>
      </c>
      <c r="I156" s="521">
        <f t="shared" si="65"/>
        <v>0</v>
      </c>
      <c r="J156" s="519">
        <v>0</v>
      </c>
      <c r="K156" s="519">
        <f t="shared" si="66"/>
        <v>0</v>
      </c>
      <c r="L156" s="519">
        <v>0</v>
      </c>
      <c r="M156" s="519">
        <f t="shared" si="67"/>
        <v>0</v>
      </c>
      <c r="N156" s="519">
        <v>0</v>
      </c>
      <c r="O156" s="519">
        <f t="shared" si="68"/>
        <v>0</v>
      </c>
      <c r="P156" s="519"/>
      <c r="Q156" s="519"/>
      <c r="R156" s="519">
        <v>0</v>
      </c>
      <c r="S156" s="519">
        <f t="shared" si="69"/>
        <v>0</v>
      </c>
      <c r="T156" s="522">
        <f t="shared" si="70"/>
        <v>0</v>
      </c>
      <c r="U156" s="522">
        <f t="shared" si="71"/>
        <v>0</v>
      </c>
      <c r="V156" s="522" t="str">
        <f t="shared" si="72"/>
        <v>#REF!</v>
      </c>
      <c r="W156" s="522">
        <f t="shared" si="73"/>
        <v>0</v>
      </c>
      <c r="X156" s="522">
        <f t="shared" si="74"/>
        <v>0</v>
      </c>
      <c r="Y156" s="522"/>
      <c r="Z156" s="522">
        <f t="shared" si="75"/>
        <v>0</v>
      </c>
      <c r="AA156" s="522" t="s">
        <v>845</v>
      </c>
      <c r="AB156" s="522"/>
      <c r="AC156" s="522"/>
      <c r="AD156" s="522"/>
      <c r="AE156" s="522"/>
      <c r="AF156" s="522"/>
      <c r="AG156" s="522"/>
      <c r="AH156" s="522"/>
      <c r="AI156" s="522"/>
      <c r="AJ156" s="522"/>
      <c r="AK156" s="522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</row>
    <row r="157" spans="1:56" hidden="1" outlineLevel="3">
      <c r="A157" s="514"/>
      <c r="B157" s="515"/>
      <c r="C157" s="516"/>
      <c r="D157" s="517"/>
      <c r="E157" s="518"/>
      <c r="F157" s="519"/>
      <c r="G157" s="520"/>
      <c r="H157" s="521">
        <v>19370</v>
      </c>
      <c r="I157" s="521">
        <f t="shared" si="65"/>
        <v>0</v>
      </c>
      <c r="J157" s="519">
        <v>0</v>
      </c>
      <c r="K157" s="519">
        <f t="shared" si="66"/>
        <v>0</v>
      </c>
      <c r="L157" s="519">
        <v>0</v>
      </c>
      <c r="M157" s="519">
        <f t="shared" si="67"/>
        <v>0</v>
      </c>
      <c r="N157" s="519">
        <v>0</v>
      </c>
      <c r="O157" s="519">
        <f t="shared" si="68"/>
        <v>0</v>
      </c>
      <c r="P157" s="519"/>
      <c r="Q157" s="519"/>
      <c r="R157" s="519">
        <v>0</v>
      </c>
      <c r="S157" s="519">
        <f t="shared" si="69"/>
        <v>0</v>
      </c>
      <c r="T157" s="522">
        <f t="shared" si="70"/>
        <v>0</v>
      </c>
      <c r="U157" s="522">
        <f t="shared" si="71"/>
        <v>0</v>
      </c>
      <c r="V157" s="522" t="str">
        <f t="shared" si="72"/>
        <v>#REF!</v>
      </c>
      <c r="W157" s="522">
        <f t="shared" si="73"/>
        <v>0</v>
      </c>
      <c r="X157" s="522">
        <f t="shared" si="74"/>
        <v>0</v>
      </c>
      <c r="Y157" s="522"/>
      <c r="Z157" s="522">
        <f t="shared" si="75"/>
        <v>0</v>
      </c>
      <c r="AA157" s="522" t="s">
        <v>845</v>
      </c>
      <c r="AB157" s="522"/>
      <c r="AC157" s="522"/>
      <c r="AD157" s="522"/>
      <c r="AE157" s="522"/>
      <c r="AF157" s="522"/>
      <c r="AG157" s="522"/>
      <c r="AH157" s="522"/>
      <c r="AI157" s="522"/>
      <c r="AJ157" s="522"/>
      <c r="AK157" s="522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</row>
    <row r="158" spans="1:56" hidden="1" outlineLevel="3">
      <c r="A158" s="514"/>
      <c r="B158" s="515"/>
      <c r="C158" s="516"/>
      <c r="D158" s="517"/>
      <c r="E158" s="518"/>
      <c r="F158" s="519"/>
      <c r="G158" s="520"/>
      <c r="H158" s="521">
        <v>7610</v>
      </c>
      <c r="I158" s="521">
        <f t="shared" si="65"/>
        <v>0</v>
      </c>
      <c r="J158" s="519">
        <v>0</v>
      </c>
      <c r="K158" s="519">
        <f t="shared" si="66"/>
        <v>0</v>
      </c>
      <c r="L158" s="519">
        <v>0</v>
      </c>
      <c r="M158" s="519">
        <f t="shared" si="67"/>
        <v>0</v>
      </c>
      <c r="N158" s="519">
        <v>0</v>
      </c>
      <c r="O158" s="519">
        <f t="shared" si="68"/>
        <v>0</v>
      </c>
      <c r="P158" s="519"/>
      <c r="Q158" s="519"/>
      <c r="R158" s="519">
        <v>0</v>
      </c>
      <c r="S158" s="519">
        <f t="shared" si="69"/>
        <v>0</v>
      </c>
      <c r="T158" s="522">
        <f t="shared" si="70"/>
        <v>0</v>
      </c>
      <c r="U158" s="522">
        <f t="shared" si="71"/>
        <v>0</v>
      </c>
      <c r="V158" s="522" t="str">
        <f t="shared" si="72"/>
        <v>#REF!</v>
      </c>
      <c r="W158" s="522">
        <f t="shared" si="73"/>
        <v>0</v>
      </c>
      <c r="X158" s="522">
        <f t="shared" si="74"/>
        <v>0</v>
      </c>
      <c r="Y158" s="522"/>
      <c r="Z158" s="522">
        <f t="shared" si="75"/>
        <v>0</v>
      </c>
      <c r="AA158" s="522" t="s">
        <v>845</v>
      </c>
      <c r="AB158" s="522"/>
      <c r="AC158" s="522"/>
      <c r="AD158" s="522"/>
      <c r="AE158" s="522"/>
      <c r="AF158" s="522"/>
      <c r="AG158" s="522"/>
      <c r="AH158" s="522"/>
      <c r="AI158" s="522"/>
      <c r="AJ158" s="522"/>
      <c r="AK158" s="522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</row>
    <row r="159" spans="1:56" hidden="1" outlineLevel="3">
      <c r="A159" s="514"/>
      <c r="B159" s="515"/>
      <c r="C159" s="516"/>
      <c r="D159" s="517"/>
      <c r="E159" s="518"/>
      <c r="F159" s="519"/>
      <c r="G159" s="520"/>
      <c r="H159" s="521">
        <v>4530</v>
      </c>
      <c r="I159" s="521">
        <f t="shared" si="65"/>
        <v>0</v>
      </c>
      <c r="J159" s="519">
        <v>0</v>
      </c>
      <c r="K159" s="519">
        <f t="shared" si="66"/>
        <v>0</v>
      </c>
      <c r="L159" s="519">
        <v>0</v>
      </c>
      <c r="M159" s="519">
        <f t="shared" si="67"/>
        <v>0</v>
      </c>
      <c r="N159" s="519">
        <v>0</v>
      </c>
      <c r="O159" s="519">
        <f t="shared" si="68"/>
        <v>0</v>
      </c>
      <c r="P159" s="519"/>
      <c r="Q159" s="519"/>
      <c r="R159" s="519">
        <v>0</v>
      </c>
      <c r="S159" s="519">
        <f t="shared" si="69"/>
        <v>0</v>
      </c>
      <c r="T159" s="522">
        <f t="shared" si="70"/>
        <v>0</v>
      </c>
      <c r="U159" s="522">
        <f t="shared" si="71"/>
        <v>0</v>
      </c>
      <c r="V159" s="522" t="str">
        <f t="shared" si="72"/>
        <v>#REF!</v>
      </c>
      <c r="W159" s="522">
        <f t="shared" si="73"/>
        <v>0</v>
      </c>
      <c r="X159" s="522">
        <f t="shared" si="74"/>
        <v>0</v>
      </c>
      <c r="Y159" s="522"/>
      <c r="Z159" s="522">
        <f t="shared" si="75"/>
        <v>0</v>
      </c>
      <c r="AA159" s="522" t="s">
        <v>845</v>
      </c>
      <c r="AB159" s="522"/>
      <c r="AC159" s="522"/>
      <c r="AD159" s="522"/>
      <c r="AE159" s="522"/>
      <c r="AF159" s="522"/>
      <c r="AG159" s="522"/>
      <c r="AH159" s="522"/>
      <c r="AI159" s="522"/>
      <c r="AJ159" s="522"/>
      <c r="AK159" s="522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</row>
    <row r="160" spans="1:56" hidden="1" outlineLevel="3">
      <c r="A160" s="514"/>
      <c r="B160" s="515"/>
      <c r="C160" s="516"/>
      <c r="D160" s="517"/>
      <c r="E160" s="518"/>
      <c r="F160" s="519"/>
      <c r="G160" s="520"/>
      <c r="H160" s="521">
        <v>10000</v>
      </c>
      <c r="I160" s="521">
        <f t="shared" si="65"/>
        <v>0</v>
      </c>
      <c r="J160" s="519">
        <v>0</v>
      </c>
      <c r="K160" s="519">
        <f t="shared" si="66"/>
        <v>0</v>
      </c>
      <c r="L160" s="519">
        <v>0</v>
      </c>
      <c r="M160" s="519">
        <f t="shared" si="67"/>
        <v>0</v>
      </c>
      <c r="N160" s="519">
        <v>0</v>
      </c>
      <c r="O160" s="519">
        <f t="shared" si="68"/>
        <v>0</v>
      </c>
      <c r="P160" s="519"/>
      <c r="Q160" s="519"/>
      <c r="R160" s="519">
        <v>0</v>
      </c>
      <c r="S160" s="519">
        <f t="shared" si="69"/>
        <v>0</v>
      </c>
      <c r="T160" s="522">
        <f t="shared" si="70"/>
        <v>0</v>
      </c>
      <c r="U160" s="522">
        <f t="shared" si="71"/>
        <v>0</v>
      </c>
      <c r="V160" s="522" t="str">
        <f t="shared" si="72"/>
        <v>#REF!</v>
      </c>
      <c r="W160" s="522">
        <f t="shared" si="73"/>
        <v>0</v>
      </c>
      <c r="X160" s="522">
        <f t="shared" si="74"/>
        <v>0</v>
      </c>
      <c r="Y160" s="522"/>
      <c r="Z160" s="522">
        <f t="shared" si="75"/>
        <v>0</v>
      </c>
      <c r="AA160" s="522" t="s">
        <v>845</v>
      </c>
      <c r="AB160" s="522"/>
      <c r="AC160" s="522"/>
      <c r="AD160" s="522"/>
      <c r="AE160" s="522"/>
      <c r="AF160" s="522"/>
      <c r="AG160" s="522"/>
      <c r="AH160" s="522"/>
      <c r="AI160" s="522"/>
      <c r="AJ160" s="522"/>
      <c r="AK160" s="522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</row>
    <row r="161" spans="1:56" hidden="1" outlineLevel="3">
      <c r="A161" s="514"/>
      <c r="B161" s="515"/>
      <c r="C161" s="516"/>
      <c r="D161" s="517"/>
      <c r="E161" s="518"/>
      <c r="F161" s="519"/>
      <c r="G161" s="520"/>
      <c r="H161" s="521">
        <v>3660</v>
      </c>
      <c r="I161" s="521">
        <f t="shared" si="65"/>
        <v>0</v>
      </c>
      <c r="J161" s="519">
        <v>0</v>
      </c>
      <c r="K161" s="519">
        <f t="shared" si="66"/>
        <v>0</v>
      </c>
      <c r="L161" s="519">
        <v>0</v>
      </c>
      <c r="M161" s="519">
        <f t="shared" si="67"/>
        <v>0</v>
      </c>
      <c r="N161" s="519">
        <v>0</v>
      </c>
      <c r="O161" s="519">
        <f t="shared" si="68"/>
        <v>0</v>
      </c>
      <c r="P161" s="519"/>
      <c r="Q161" s="519"/>
      <c r="R161" s="519">
        <v>0</v>
      </c>
      <c r="S161" s="519">
        <f t="shared" si="69"/>
        <v>0</v>
      </c>
      <c r="T161" s="522">
        <f t="shared" si="70"/>
        <v>0</v>
      </c>
      <c r="U161" s="522">
        <f t="shared" si="71"/>
        <v>0</v>
      </c>
      <c r="V161" s="522" t="str">
        <f t="shared" si="72"/>
        <v>#REF!</v>
      </c>
      <c r="W161" s="522">
        <f t="shared" si="73"/>
        <v>0</v>
      </c>
      <c r="X161" s="522">
        <f t="shared" si="74"/>
        <v>0</v>
      </c>
      <c r="Y161" s="522"/>
      <c r="Z161" s="522">
        <f t="shared" si="75"/>
        <v>0</v>
      </c>
      <c r="AA161" s="522" t="s">
        <v>845</v>
      </c>
      <c r="AB161" s="522"/>
      <c r="AC161" s="522"/>
      <c r="AD161" s="522"/>
      <c r="AE161" s="522"/>
      <c r="AF161" s="522"/>
      <c r="AG161" s="522"/>
      <c r="AH161" s="522"/>
      <c r="AI161" s="522"/>
      <c r="AJ161" s="522"/>
      <c r="AK161" s="522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</row>
    <row r="162" spans="1:56" hidden="1" outlineLevel="1">
      <c r="A162" s="514"/>
      <c r="B162" s="515"/>
      <c r="C162" s="516"/>
      <c r="D162" s="517"/>
      <c r="E162" s="518"/>
      <c r="F162" s="519"/>
      <c r="G162" s="520"/>
      <c r="H162" s="521"/>
      <c r="I162" s="521">
        <f>SUM(T163:T181)</f>
        <v>0</v>
      </c>
      <c r="J162" s="519"/>
      <c r="K162" s="519">
        <f>SUM(U163:U181)</f>
        <v>0</v>
      </c>
      <c r="L162" s="519"/>
      <c r="M162" s="519">
        <f>SUM(W163:W181)</f>
        <v>0</v>
      </c>
      <c r="N162" s="519"/>
      <c r="O162" s="519">
        <f>SUM(X163:X181)</f>
        <v>0</v>
      </c>
      <c r="P162" s="519"/>
      <c r="Q162" s="519"/>
      <c r="R162" s="519"/>
      <c r="S162" s="519" t="e">
        <f>SUM("#REF!)")</f>
        <v>#VALUE!</v>
      </c>
      <c r="T162" s="522"/>
      <c r="U162" s="522"/>
      <c r="V162" s="522"/>
      <c r="W162" s="522"/>
      <c r="X162" s="522"/>
      <c r="Y162" s="522"/>
      <c r="Z162" s="522"/>
      <c r="AA162" s="522" t="s">
        <v>777</v>
      </c>
      <c r="AB162" s="522"/>
      <c r="AC162" s="522"/>
      <c r="AD162" s="522"/>
      <c r="AE162" s="522"/>
      <c r="AF162" s="522"/>
      <c r="AG162" s="522"/>
      <c r="AH162" s="522"/>
      <c r="AI162" s="522"/>
      <c r="AJ162" s="522"/>
      <c r="AK162" s="522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</row>
    <row r="163" spans="1:56" hidden="1" outlineLevel="3">
      <c r="A163" s="514"/>
      <c r="B163" s="515"/>
      <c r="C163" s="516"/>
      <c r="D163" s="517"/>
      <c r="E163" s="518"/>
      <c r="F163" s="519"/>
      <c r="G163" s="520"/>
      <c r="H163" s="521">
        <v>8210</v>
      </c>
      <c r="I163" s="521">
        <f t="shared" ref="I163:I181" si="76">ROUND(E163*H163,2)</f>
        <v>0</v>
      </c>
      <c r="J163" s="519">
        <v>0</v>
      </c>
      <c r="K163" s="519">
        <f t="shared" ref="K163:K181" si="77">ROUND(E163*J163,2)</f>
        <v>0</v>
      </c>
      <c r="L163" s="519">
        <v>0</v>
      </c>
      <c r="M163" s="519">
        <f t="shared" ref="M163:M181" si="78">ROUND(E163*L163,2)</f>
        <v>0</v>
      </c>
      <c r="N163" s="519">
        <v>0</v>
      </c>
      <c r="O163" s="519">
        <f t="shared" ref="O163:O181" si="79">ROUND(E163*N163,2)</f>
        <v>0</v>
      </c>
      <c r="P163" s="519"/>
      <c r="Q163" s="519"/>
      <c r="R163" s="519">
        <v>0</v>
      </c>
      <c r="S163" s="519">
        <f t="shared" ref="S163:S181" si="80">ROUND(E163*R163,2)</f>
        <v>0</v>
      </c>
      <c r="T163" s="522">
        <f t="shared" ref="T163:T181" si="81">I163</f>
        <v>0</v>
      </c>
      <c r="U163" s="522">
        <f t="shared" ref="U163:U181" si="82">K163</f>
        <v>0</v>
      </c>
      <c r="V163" s="522" t="str">
        <f t="shared" ref="V163:V181" si="83">"#REF!"</f>
        <v>#REF!</v>
      </c>
      <c r="W163" s="522">
        <f t="shared" ref="W163:W181" si="84">M163</f>
        <v>0</v>
      </c>
      <c r="X163" s="522">
        <f t="shared" ref="X163:X181" si="85">O163</f>
        <v>0</v>
      </c>
      <c r="Y163" s="522"/>
      <c r="Z163" s="522">
        <f t="shared" ref="Z163:Z181" si="86">G163</f>
        <v>0</v>
      </c>
      <c r="AA163" s="522" t="s">
        <v>845</v>
      </c>
      <c r="AB163" s="522"/>
      <c r="AC163" s="522"/>
      <c r="AD163" s="522"/>
      <c r="AE163" s="522"/>
      <c r="AF163" s="522"/>
      <c r="AG163" s="522"/>
      <c r="AH163" s="522"/>
      <c r="AI163" s="522"/>
      <c r="AJ163" s="522"/>
      <c r="AK163" s="522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</row>
    <row r="164" spans="1:56" hidden="1" outlineLevel="3">
      <c r="A164" s="514"/>
      <c r="B164" s="515"/>
      <c r="C164" s="516"/>
      <c r="D164" s="517"/>
      <c r="E164" s="518"/>
      <c r="F164" s="519"/>
      <c r="G164" s="520"/>
      <c r="H164" s="521">
        <v>2500</v>
      </c>
      <c r="I164" s="521">
        <f t="shared" si="76"/>
        <v>0</v>
      </c>
      <c r="J164" s="519">
        <v>0</v>
      </c>
      <c r="K164" s="519">
        <f t="shared" si="77"/>
        <v>0</v>
      </c>
      <c r="L164" s="519">
        <v>0</v>
      </c>
      <c r="M164" s="519">
        <f t="shared" si="78"/>
        <v>0</v>
      </c>
      <c r="N164" s="519">
        <v>0</v>
      </c>
      <c r="O164" s="519">
        <f t="shared" si="79"/>
        <v>0</v>
      </c>
      <c r="P164" s="519"/>
      <c r="Q164" s="519"/>
      <c r="R164" s="519">
        <v>0</v>
      </c>
      <c r="S164" s="519">
        <f t="shared" si="80"/>
        <v>0</v>
      </c>
      <c r="T164" s="522">
        <f t="shared" si="81"/>
        <v>0</v>
      </c>
      <c r="U164" s="522">
        <f t="shared" si="82"/>
        <v>0</v>
      </c>
      <c r="V164" s="522" t="str">
        <f t="shared" si="83"/>
        <v>#REF!</v>
      </c>
      <c r="W164" s="522">
        <f t="shared" si="84"/>
        <v>0</v>
      </c>
      <c r="X164" s="522">
        <f t="shared" si="85"/>
        <v>0</v>
      </c>
      <c r="Y164" s="522"/>
      <c r="Z164" s="522">
        <f t="shared" si="86"/>
        <v>0</v>
      </c>
      <c r="AA164" s="522" t="s">
        <v>845</v>
      </c>
      <c r="AB164" s="522"/>
      <c r="AC164" s="522"/>
      <c r="AD164" s="522"/>
      <c r="AE164" s="522"/>
      <c r="AF164" s="522"/>
      <c r="AG164" s="522"/>
      <c r="AH164" s="522"/>
      <c r="AI164" s="522"/>
      <c r="AJ164" s="522"/>
      <c r="AK164" s="522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</row>
    <row r="165" spans="1:56" hidden="1" outlineLevel="3">
      <c r="A165" s="514"/>
      <c r="B165" s="515"/>
      <c r="C165" s="516"/>
      <c r="D165" s="517"/>
      <c r="E165" s="518"/>
      <c r="F165" s="519"/>
      <c r="G165" s="520"/>
      <c r="H165" s="521">
        <v>30920</v>
      </c>
      <c r="I165" s="521">
        <f t="shared" si="76"/>
        <v>0</v>
      </c>
      <c r="J165" s="519">
        <v>0</v>
      </c>
      <c r="K165" s="519">
        <f t="shared" si="77"/>
        <v>0</v>
      </c>
      <c r="L165" s="519">
        <v>0</v>
      </c>
      <c r="M165" s="519">
        <f t="shared" si="78"/>
        <v>0</v>
      </c>
      <c r="N165" s="519">
        <v>0</v>
      </c>
      <c r="O165" s="519">
        <f t="shared" si="79"/>
        <v>0</v>
      </c>
      <c r="P165" s="519"/>
      <c r="Q165" s="519"/>
      <c r="R165" s="519">
        <v>0</v>
      </c>
      <c r="S165" s="519">
        <f t="shared" si="80"/>
        <v>0</v>
      </c>
      <c r="T165" s="522">
        <f t="shared" si="81"/>
        <v>0</v>
      </c>
      <c r="U165" s="522">
        <f t="shared" si="82"/>
        <v>0</v>
      </c>
      <c r="V165" s="522" t="str">
        <f t="shared" si="83"/>
        <v>#REF!</v>
      </c>
      <c r="W165" s="522">
        <f t="shared" si="84"/>
        <v>0</v>
      </c>
      <c r="X165" s="522">
        <f t="shared" si="85"/>
        <v>0</v>
      </c>
      <c r="Y165" s="522"/>
      <c r="Z165" s="522">
        <f t="shared" si="86"/>
        <v>0</v>
      </c>
      <c r="AA165" s="522" t="s">
        <v>845</v>
      </c>
      <c r="AB165" s="522"/>
      <c r="AC165" s="522"/>
      <c r="AD165" s="522"/>
      <c r="AE165" s="522"/>
      <c r="AF165" s="522"/>
      <c r="AG165" s="522"/>
      <c r="AH165" s="522"/>
      <c r="AI165" s="522"/>
      <c r="AJ165" s="522"/>
      <c r="AK165" s="522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</row>
    <row r="166" spans="1:56" hidden="1" outlineLevel="3">
      <c r="A166" s="514"/>
      <c r="B166" s="515"/>
      <c r="C166" s="516"/>
      <c r="D166" s="517"/>
      <c r="E166" s="518"/>
      <c r="F166" s="519"/>
      <c r="G166" s="520"/>
      <c r="H166" s="521">
        <v>18120</v>
      </c>
      <c r="I166" s="521">
        <f t="shared" si="76"/>
        <v>0</v>
      </c>
      <c r="J166" s="519">
        <v>0</v>
      </c>
      <c r="K166" s="519">
        <f t="shared" si="77"/>
        <v>0</v>
      </c>
      <c r="L166" s="519">
        <v>0</v>
      </c>
      <c r="M166" s="519">
        <f t="shared" si="78"/>
        <v>0</v>
      </c>
      <c r="N166" s="519">
        <v>0</v>
      </c>
      <c r="O166" s="519">
        <f t="shared" si="79"/>
        <v>0</v>
      </c>
      <c r="P166" s="519"/>
      <c r="Q166" s="519"/>
      <c r="R166" s="519">
        <v>0</v>
      </c>
      <c r="S166" s="519">
        <f t="shared" si="80"/>
        <v>0</v>
      </c>
      <c r="T166" s="522">
        <f t="shared" si="81"/>
        <v>0</v>
      </c>
      <c r="U166" s="522">
        <f t="shared" si="82"/>
        <v>0</v>
      </c>
      <c r="V166" s="522" t="str">
        <f t="shared" si="83"/>
        <v>#REF!</v>
      </c>
      <c r="W166" s="522">
        <f t="shared" si="84"/>
        <v>0</v>
      </c>
      <c r="X166" s="522">
        <f t="shared" si="85"/>
        <v>0</v>
      </c>
      <c r="Y166" s="522"/>
      <c r="Z166" s="522">
        <f t="shared" si="86"/>
        <v>0</v>
      </c>
      <c r="AA166" s="522" t="s">
        <v>845</v>
      </c>
      <c r="AB166" s="522"/>
      <c r="AC166" s="522"/>
      <c r="AD166" s="522"/>
      <c r="AE166" s="522"/>
      <c r="AF166" s="522"/>
      <c r="AG166" s="522"/>
      <c r="AH166" s="522"/>
      <c r="AI166" s="522"/>
      <c r="AJ166" s="522"/>
      <c r="AK166" s="522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</row>
    <row r="167" spans="1:56" hidden="1" outlineLevel="3">
      <c r="A167" s="514"/>
      <c r="B167" s="515"/>
      <c r="C167" s="516"/>
      <c r="D167" s="517"/>
      <c r="E167" s="518"/>
      <c r="F167" s="519"/>
      <c r="G167" s="520"/>
      <c r="H167" s="521">
        <v>6700</v>
      </c>
      <c r="I167" s="521">
        <f t="shared" si="76"/>
        <v>0</v>
      </c>
      <c r="J167" s="519">
        <v>0</v>
      </c>
      <c r="K167" s="519">
        <f t="shared" si="77"/>
        <v>0</v>
      </c>
      <c r="L167" s="519">
        <v>0</v>
      </c>
      <c r="M167" s="519">
        <f t="shared" si="78"/>
        <v>0</v>
      </c>
      <c r="N167" s="519">
        <v>0</v>
      </c>
      <c r="O167" s="519">
        <f t="shared" si="79"/>
        <v>0</v>
      </c>
      <c r="P167" s="519"/>
      <c r="Q167" s="519"/>
      <c r="R167" s="519">
        <v>0</v>
      </c>
      <c r="S167" s="519">
        <f t="shared" si="80"/>
        <v>0</v>
      </c>
      <c r="T167" s="522">
        <f t="shared" si="81"/>
        <v>0</v>
      </c>
      <c r="U167" s="522">
        <f t="shared" si="82"/>
        <v>0</v>
      </c>
      <c r="V167" s="522" t="str">
        <f t="shared" si="83"/>
        <v>#REF!</v>
      </c>
      <c r="W167" s="522">
        <f t="shared" si="84"/>
        <v>0</v>
      </c>
      <c r="X167" s="522">
        <f t="shared" si="85"/>
        <v>0</v>
      </c>
      <c r="Y167" s="522"/>
      <c r="Z167" s="522">
        <f t="shared" si="86"/>
        <v>0</v>
      </c>
      <c r="AA167" s="522" t="s">
        <v>845</v>
      </c>
      <c r="AB167" s="522"/>
      <c r="AC167" s="522"/>
      <c r="AD167" s="522"/>
      <c r="AE167" s="522"/>
      <c r="AF167" s="522"/>
      <c r="AG167" s="522"/>
      <c r="AH167" s="522"/>
      <c r="AI167" s="522"/>
      <c r="AJ167" s="522"/>
      <c r="AK167" s="522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</row>
    <row r="168" spans="1:56" hidden="1" outlineLevel="3">
      <c r="A168" s="514"/>
      <c r="B168" s="515"/>
      <c r="C168" s="516"/>
      <c r="D168" s="517"/>
      <c r="E168" s="518"/>
      <c r="F168" s="519"/>
      <c r="G168" s="520"/>
      <c r="H168" s="521">
        <v>1760</v>
      </c>
      <c r="I168" s="521">
        <f t="shared" si="76"/>
        <v>0</v>
      </c>
      <c r="J168" s="519">
        <v>0</v>
      </c>
      <c r="K168" s="519">
        <f t="shared" si="77"/>
        <v>0</v>
      </c>
      <c r="L168" s="519">
        <v>0</v>
      </c>
      <c r="M168" s="519">
        <f t="shared" si="78"/>
        <v>0</v>
      </c>
      <c r="N168" s="519">
        <v>0</v>
      </c>
      <c r="O168" s="519">
        <f t="shared" si="79"/>
        <v>0</v>
      </c>
      <c r="P168" s="519"/>
      <c r="Q168" s="519"/>
      <c r="R168" s="519">
        <v>0</v>
      </c>
      <c r="S168" s="519">
        <f t="shared" si="80"/>
        <v>0</v>
      </c>
      <c r="T168" s="522">
        <f t="shared" si="81"/>
        <v>0</v>
      </c>
      <c r="U168" s="522">
        <f t="shared" si="82"/>
        <v>0</v>
      </c>
      <c r="V168" s="522" t="str">
        <f t="shared" si="83"/>
        <v>#REF!</v>
      </c>
      <c r="W168" s="522">
        <f t="shared" si="84"/>
        <v>0</v>
      </c>
      <c r="X168" s="522">
        <f t="shared" si="85"/>
        <v>0</v>
      </c>
      <c r="Y168" s="522"/>
      <c r="Z168" s="522">
        <f t="shared" si="86"/>
        <v>0</v>
      </c>
      <c r="AA168" s="522" t="s">
        <v>845</v>
      </c>
      <c r="AB168" s="522"/>
      <c r="AC168" s="522"/>
      <c r="AD168" s="522"/>
      <c r="AE168" s="522"/>
      <c r="AF168" s="522"/>
      <c r="AG168" s="522"/>
      <c r="AH168" s="522"/>
      <c r="AI168" s="522"/>
      <c r="AJ168" s="522"/>
      <c r="AK168" s="522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</row>
    <row r="169" spans="1:56" hidden="1" outlineLevel="3">
      <c r="A169" s="514"/>
      <c r="B169" s="515"/>
      <c r="C169" s="516"/>
      <c r="D169" s="517"/>
      <c r="E169" s="518"/>
      <c r="F169" s="519"/>
      <c r="G169" s="520"/>
      <c r="H169" s="521">
        <v>3370</v>
      </c>
      <c r="I169" s="521">
        <f t="shared" si="76"/>
        <v>0</v>
      </c>
      <c r="J169" s="519">
        <v>0</v>
      </c>
      <c r="K169" s="519">
        <f t="shared" si="77"/>
        <v>0</v>
      </c>
      <c r="L169" s="519">
        <v>0</v>
      </c>
      <c r="M169" s="519">
        <f t="shared" si="78"/>
        <v>0</v>
      </c>
      <c r="N169" s="519">
        <v>0</v>
      </c>
      <c r="O169" s="519">
        <f t="shared" si="79"/>
        <v>0</v>
      </c>
      <c r="P169" s="519"/>
      <c r="Q169" s="519"/>
      <c r="R169" s="519">
        <v>0</v>
      </c>
      <c r="S169" s="519">
        <f t="shared" si="80"/>
        <v>0</v>
      </c>
      <c r="T169" s="522">
        <f t="shared" si="81"/>
        <v>0</v>
      </c>
      <c r="U169" s="522">
        <f t="shared" si="82"/>
        <v>0</v>
      </c>
      <c r="V169" s="522" t="str">
        <f t="shared" si="83"/>
        <v>#REF!</v>
      </c>
      <c r="W169" s="522">
        <f t="shared" si="84"/>
        <v>0</v>
      </c>
      <c r="X169" s="522">
        <f t="shared" si="85"/>
        <v>0</v>
      </c>
      <c r="Y169" s="522"/>
      <c r="Z169" s="522">
        <f t="shared" si="86"/>
        <v>0</v>
      </c>
      <c r="AA169" s="522" t="s">
        <v>845</v>
      </c>
      <c r="AB169" s="522"/>
      <c r="AC169" s="522"/>
      <c r="AD169" s="522"/>
      <c r="AE169" s="522"/>
      <c r="AF169" s="522"/>
      <c r="AG169" s="522"/>
      <c r="AH169" s="522"/>
      <c r="AI169" s="522"/>
      <c r="AJ169" s="522"/>
      <c r="AK169" s="522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</row>
    <row r="170" spans="1:56" hidden="1" outlineLevel="3">
      <c r="A170" s="514"/>
      <c r="B170" s="515"/>
      <c r="C170" s="516"/>
      <c r="D170" s="517"/>
      <c r="E170" s="518"/>
      <c r="F170" s="519"/>
      <c r="G170" s="520"/>
      <c r="H170" s="521">
        <v>2100</v>
      </c>
      <c r="I170" s="521">
        <f t="shared" si="76"/>
        <v>0</v>
      </c>
      <c r="J170" s="519">
        <v>0</v>
      </c>
      <c r="K170" s="519">
        <f t="shared" si="77"/>
        <v>0</v>
      </c>
      <c r="L170" s="519">
        <v>0</v>
      </c>
      <c r="M170" s="519">
        <f t="shared" si="78"/>
        <v>0</v>
      </c>
      <c r="N170" s="519">
        <v>0</v>
      </c>
      <c r="O170" s="519">
        <f t="shared" si="79"/>
        <v>0</v>
      </c>
      <c r="P170" s="519"/>
      <c r="Q170" s="519"/>
      <c r="R170" s="519">
        <v>0</v>
      </c>
      <c r="S170" s="519">
        <f t="shared" si="80"/>
        <v>0</v>
      </c>
      <c r="T170" s="522">
        <f t="shared" si="81"/>
        <v>0</v>
      </c>
      <c r="U170" s="522">
        <f t="shared" si="82"/>
        <v>0</v>
      </c>
      <c r="V170" s="522" t="str">
        <f t="shared" si="83"/>
        <v>#REF!</v>
      </c>
      <c r="W170" s="522">
        <f t="shared" si="84"/>
        <v>0</v>
      </c>
      <c r="X170" s="522">
        <f t="shared" si="85"/>
        <v>0</v>
      </c>
      <c r="Y170" s="522"/>
      <c r="Z170" s="522">
        <f t="shared" si="86"/>
        <v>0</v>
      </c>
      <c r="AA170" s="522" t="s">
        <v>845</v>
      </c>
      <c r="AB170" s="522"/>
      <c r="AC170" s="522"/>
      <c r="AD170" s="522"/>
      <c r="AE170" s="522"/>
      <c r="AF170" s="522"/>
      <c r="AG170" s="522"/>
      <c r="AH170" s="522"/>
      <c r="AI170" s="522"/>
      <c r="AJ170" s="522"/>
      <c r="AK170" s="522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</row>
    <row r="171" spans="1:56" hidden="1" outlineLevel="3">
      <c r="A171" s="514"/>
      <c r="B171" s="515"/>
      <c r="C171" s="516"/>
      <c r="D171" s="517"/>
      <c r="E171" s="518"/>
      <c r="F171" s="519"/>
      <c r="G171" s="520"/>
      <c r="H171" s="521">
        <v>3400</v>
      </c>
      <c r="I171" s="521">
        <f t="shared" si="76"/>
        <v>0</v>
      </c>
      <c r="J171" s="519">
        <v>0</v>
      </c>
      <c r="K171" s="519">
        <f t="shared" si="77"/>
        <v>0</v>
      </c>
      <c r="L171" s="519">
        <v>0</v>
      </c>
      <c r="M171" s="519">
        <f t="shared" si="78"/>
        <v>0</v>
      </c>
      <c r="N171" s="519">
        <v>0</v>
      </c>
      <c r="O171" s="519">
        <f t="shared" si="79"/>
        <v>0</v>
      </c>
      <c r="P171" s="519"/>
      <c r="Q171" s="519"/>
      <c r="R171" s="519">
        <v>0</v>
      </c>
      <c r="S171" s="519">
        <f t="shared" si="80"/>
        <v>0</v>
      </c>
      <c r="T171" s="522">
        <f t="shared" si="81"/>
        <v>0</v>
      </c>
      <c r="U171" s="522">
        <f t="shared" si="82"/>
        <v>0</v>
      </c>
      <c r="V171" s="522" t="str">
        <f t="shared" si="83"/>
        <v>#REF!</v>
      </c>
      <c r="W171" s="522">
        <f t="shared" si="84"/>
        <v>0</v>
      </c>
      <c r="X171" s="522">
        <f t="shared" si="85"/>
        <v>0</v>
      </c>
      <c r="Y171" s="522"/>
      <c r="Z171" s="522">
        <f t="shared" si="86"/>
        <v>0</v>
      </c>
      <c r="AA171" s="522" t="s">
        <v>845</v>
      </c>
      <c r="AB171" s="522"/>
      <c r="AC171" s="522"/>
      <c r="AD171" s="522"/>
      <c r="AE171" s="522"/>
      <c r="AF171" s="522"/>
      <c r="AG171" s="522"/>
      <c r="AH171" s="522"/>
      <c r="AI171" s="522"/>
      <c r="AJ171" s="522"/>
      <c r="AK171" s="522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</row>
    <row r="172" spans="1:56" hidden="1" outlineLevel="3">
      <c r="A172" s="514"/>
      <c r="B172" s="515"/>
      <c r="C172" s="516"/>
      <c r="D172" s="517"/>
      <c r="E172" s="518"/>
      <c r="F172" s="519"/>
      <c r="G172" s="520"/>
      <c r="H172" s="521">
        <v>54900</v>
      </c>
      <c r="I172" s="521">
        <f t="shared" si="76"/>
        <v>0</v>
      </c>
      <c r="J172" s="519">
        <v>0</v>
      </c>
      <c r="K172" s="519">
        <f t="shared" si="77"/>
        <v>0</v>
      </c>
      <c r="L172" s="519">
        <v>0</v>
      </c>
      <c r="M172" s="519">
        <f t="shared" si="78"/>
        <v>0</v>
      </c>
      <c r="N172" s="519">
        <v>0</v>
      </c>
      <c r="O172" s="519">
        <f t="shared" si="79"/>
        <v>0</v>
      </c>
      <c r="P172" s="519"/>
      <c r="Q172" s="519"/>
      <c r="R172" s="519">
        <v>0</v>
      </c>
      <c r="S172" s="519">
        <f t="shared" si="80"/>
        <v>0</v>
      </c>
      <c r="T172" s="522">
        <f t="shared" si="81"/>
        <v>0</v>
      </c>
      <c r="U172" s="522">
        <f t="shared" si="82"/>
        <v>0</v>
      </c>
      <c r="V172" s="522" t="str">
        <f t="shared" si="83"/>
        <v>#REF!</v>
      </c>
      <c r="W172" s="522">
        <f t="shared" si="84"/>
        <v>0</v>
      </c>
      <c r="X172" s="522">
        <f t="shared" si="85"/>
        <v>0</v>
      </c>
      <c r="Y172" s="522"/>
      <c r="Z172" s="522">
        <f t="shared" si="86"/>
        <v>0</v>
      </c>
      <c r="AA172" s="522" t="s">
        <v>845</v>
      </c>
      <c r="AB172" s="522"/>
      <c r="AC172" s="522"/>
      <c r="AD172" s="522"/>
      <c r="AE172" s="522"/>
      <c r="AF172" s="522"/>
      <c r="AG172" s="522"/>
      <c r="AH172" s="522"/>
      <c r="AI172" s="522"/>
      <c r="AJ172" s="522"/>
      <c r="AK172" s="522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</row>
    <row r="173" spans="1:56" hidden="1" outlineLevel="3">
      <c r="A173" s="514"/>
      <c r="B173" s="515"/>
      <c r="C173" s="516"/>
      <c r="D173" s="517"/>
      <c r="E173" s="518"/>
      <c r="F173" s="519"/>
      <c r="G173" s="520"/>
      <c r="H173" s="521">
        <v>22800</v>
      </c>
      <c r="I173" s="521">
        <f t="shared" si="76"/>
        <v>0</v>
      </c>
      <c r="J173" s="519">
        <v>0</v>
      </c>
      <c r="K173" s="519">
        <f t="shared" si="77"/>
        <v>0</v>
      </c>
      <c r="L173" s="519">
        <v>0</v>
      </c>
      <c r="M173" s="519">
        <f t="shared" si="78"/>
        <v>0</v>
      </c>
      <c r="N173" s="519">
        <v>0</v>
      </c>
      <c r="O173" s="519">
        <f t="shared" si="79"/>
        <v>0</v>
      </c>
      <c r="P173" s="519"/>
      <c r="Q173" s="519"/>
      <c r="R173" s="519">
        <v>0</v>
      </c>
      <c r="S173" s="519">
        <f t="shared" si="80"/>
        <v>0</v>
      </c>
      <c r="T173" s="522">
        <f t="shared" si="81"/>
        <v>0</v>
      </c>
      <c r="U173" s="522">
        <f t="shared" si="82"/>
        <v>0</v>
      </c>
      <c r="V173" s="522" t="str">
        <f t="shared" si="83"/>
        <v>#REF!</v>
      </c>
      <c r="W173" s="522">
        <f t="shared" si="84"/>
        <v>0</v>
      </c>
      <c r="X173" s="522">
        <f t="shared" si="85"/>
        <v>0</v>
      </c>
      <c r="Y173" s="522"/>
      <c r="Z173" s="522">
        <f t="shared" si="86"/>
        <v>0</v>
      </c>
      <c r="AA173" s="522" t="s">
        <v>845</v>
      </c>
      <c r="AB173" s="522"/>
      <c r="AC173" s="522"/>
      <c r="AD173" s="522"/>
      <c r="AE173" s="522"/>
      <c r="AF173" s="522"/>
      <c r="AG173" s="522"/>
      <c r="AH173" s="522"/>
      <c r="AI173" s="522"/>
      <c r="AJ173" s="522"/>
      <c r="AK173" s="522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</row>
    <row r="174" spans="1:56" hidden="1" outlineLevel="3">
      <c r="A174" s="514"/>
      <c r="B174" s="515"/>
      <c r="C174" s="516"/>
      <c r="D174" s="517"/>
      <c r="E174" s="518"/>
      <c r="F174" s="519"/>
      <c r="G174" s="520"/>
      <c r="H174" s="521">
        <v>11550</v>
      </c>
      <c r="I174" s="521">
        <f t="shared" si="76"/>
        <v>0</v>
      </c>
      <c r="J174" s="519">
        <v>0</v>
      </c>
      <c r="K174" s="519">
        <f t="shared" si="77"/>
        <v>0</v>
      </c>
      <c r="L174" s="519">
        <v>0</v>
      </c>
      <c r="M174" s="519">
        <f t="shared" si="78"/>
        <v>0</v>
      </c>
      <c r="N174" s="519">
        <v>0</v>
      </c>
      <c r="O174" s="519">
        <f t="shared" si="79"/>
        <v>0</v>
      </c>
      <c r="P174" s="519"/>
      <c r="Q174" s="519"/>
      <c r="R174" s="519">
        <v>0</v>
      </c>
      <c r="S174" s="519">
        <f t="shared" si="80"/>
        <v>0</v>
      </c>
      <c r="T174" s="522">
        <f t="shared" si="81"/>
        <v>0</v>
      </c>
      <c r="U174" s="522">
        <f t="shared" si="82"/>
        <v>0</v>
      </c>
      <c r="V174" s="522" t="str">
        <f t="shared" si="83"/>
        <v>#REF!</v>
      </c>
      <c r="W174" s="522">
        <f t="shared" si="84"/>
        <v>0</v>
      </c>
      <c r="X174" s="522">
        <f t="shared" si="85"/>
        <v>0</v>
      </c>
      <c r="Y174" s="522"/>
      <c r="Z174" s="522">
        <f t="shared" si="86"/>
        <v>0</v>
      </c>
      <c r="AA174" s="522" t="s">
        <v>845</v>
      </c>
      <c r="AB174" s="522"/>
      <c r="AC174" s="522"/>
      <c r="AD174" s="522"/>
      <c r="AE174" s="522"/>
      <c r="AF174" s="522"/>
      <c r="AG174" s="522"/>
      <c r="AH174" s="522"/>
      <c r="AI174" s="522"/>
      <c r="AJ174" s="522"/>
      <c r="AK174" s="522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</row>
    <row r="175" spans="1:56" hidden="1" outlineLevel="3">
      <c r="A175" s="514"/>
      <c r="B175" s="515"/>
      <c r="C175" s="516"/>
      <c r="D175" s="517"/>
      <c r="E175" s="518"/>
      <c r="F175" s="519"/>
      <c r="G175" s="520"/>
      <c r="H175" s="521">
        <v>3890</v>
      </c>
      <c r="I175" s="521">
        <f t="shared" si="76"/>
        <v>0</v>
      </c>
      <c r="J175" s="519">
        <v>0</v>
      </c>
      <c r="K175" s="519">
        <f t="shared" si="77"/>
        <v>0</v>
      </c>
      <c r="L175" s="519">
        <v>0</v>
      </c>
      <c r="M175" s="519">
        <f t="shared" si="78"/>
        <v>0</v>
      </c>
      <c r="N175" s="519">
        <v>0</v>
      </c>
      <c r="O175" s="519">
        <f t="shared" si="79"/>
        <v>0</v>
      </c>
      <c r="P175" s="519"/>
      <c r="Q175" s="519"/>
      <c r="R175" s="519">
        <v>0</v>
      </c>
      <c r="S175" s="519">
        <f t="shared" si="80"/>
        <v>0</v>
      </c>
      <c r="T175" s="522">
        <f t="shared" si="81"/>
        <v>0</v>
      </c>
      <c r="U175" s="522">
        <f t="shared" si="82"/>
        <v>0</v>
      </c>
      <c r="V175" s="522" t="str">
        <f t="shared" si="83"/>
        <v>#REF!</v>
      </c>
      <c r="W175" s="522">
        <f t="shared" si="84"/>
        <v>0</v>
      </c>
      <c r="X175" s="522">
        <f t="shared" si="85"/>
        <v>0</v>
      </c>
      <c r="Y175" s="522"/>
      <c r="Z175" s="522">
        <f t="shared" si="86"/>
        <v>0</v>
      </c>
      <c r="AA175" s="522" t="s">
        <v>845</v>
      </c>
      <c r="AB175" s="522"/>
      <c r="AC175" s="522"/>
      <c r="AD175" s="522"/>
      <c r="AE175" s="522"/>
      <c r="AF175" s="522"/>
      <c r="AG175" s="522"/>
      <c r="AH175" s="522"/>
      <c r="AI175" s="522"/>
      <c r="AJ175" s="522"/>
      <c r="AK175" s="522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</row>
    <row r="176" spans="1:56" hidden="1" outlineLevel="3">
      <c r="A176" s="514"/>
      <c r="B176" s="515"/>
      <c r="C176" s="516"/>
      <c r="D176" s="517"/>
      <c r="E176" s="518"/>
      <c r="F176" s="519"/>
      <c r="G176" s="520"/>
      <c r="H176" s="521">
        <v>13520</v>
      </c>
      <c r="I176" s="521">
        <f t="shared" si="76"/>
        <v>0</v>
      </c>
      <c r="J176" s="519">
        <v>0</v>
      </c>
      <c r="K176" s="519">
        <f t="shared" si="77"/>
        <v>0</v>
      </c>
      <c r="L176" s="519">
        <v>0</v>
      </c>
      <c r="M176" s="519">
        <f t="shared" si="78"/>
        <v>0</v>
      </c>
      <c r="N176" s="519">
        <v>0</v>
      </c>
      <c r="O176" s="519">
        <f t="shared" si="79"/>
        <v>0</v>
      </c>
      <c r="P176" s="519"/>
      <c r="Q176" s="519"/>
      <c r="R176" s="519">
        <v>0</v>
      </c>
      <c r="S176" s="519">
        <f t="shared" si="80"/>
        <v>0</v>
      </c>
      <c r="T176" s="522">
        <f t="shared" si="81"/>
        <v>0</v>
      </c>
      <c r="U176" s="522">
        <f t="shared" si="82"/>
        <v>0</v>
      </c>
      <c r="V176" s="522" t="str">
        <f t="shared" si="83"/>
        <v>#REF!</v>
      </c>
      <c r="W176" s="522">
        <f t="shared" si="84"/>
        <v>0</v>
      </c>
      <c r="X176" s="522">
        <f t="shared" si="85"/>
        <v>0</v>
      </c>
      <c r="Y176" s="522"/>
      <c r="Z176" s="522">
        <f t="shared" si="86"/>
        <v>0</v>
      </c>
      <c r="AA176" s="522" t="s">
        <v>845</v>
      </c>
      <c r="AB176" s="522"/>
      <c r="AC176" s="522"/>
      <c r="AD176" s="522"/>
      <c r="AE176" s="522"/>
      <c r="AF176" s="522"/>
      <c r="AG176" s="522"/>
      <c r="AH176" s="522"/>
      <c r="AI176" s="522"/>
      <c r="AJ176" s="522"/>
      <c r="AK176" s="522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</row>
    <row r="177" spans="1:56" hidden="1" outlineLevel="3">
      <c r="A177" s="514"/>
      <c r="B177" s="515"/>
      <c r="C177" s="516"/>
      <c r="D177" s="517"/>
      <c r="E177" s="518"/>
      <c r="F177" s="519"/>
      <c r="G177" s="520"/>
      <c r="H177" s="521">
        <v>13520</v>
      </c>
      <c r="I177" s="521">
        <f t="shared" si="76"/>
        <v>0</v>
      </c>
      <c r="J177" s="519">
        <v>0</v>
      </c>
      <c r="K177" s="519">
        <f t="shared" si="77"/>
        <v>0</v>
      </c>
      <c r="L177" s="519">
        <v>0</v>
      </c>
      <c r="M177" s="519">
        <f t="shared" si="78"/>
        <v>0</v>
      </c>
      <c r="N177" s="519">
        <v>0</v>
      </c>
      <c r="O177" s="519">
        <f t="shared" si="79"/>
        <v>0</v>
      </c>
      <c r="P177" s="519"/>
      <c r="Q177" s="519"/>
      <c r="R177" s="519">
        <v>0</v>
      </c>
      <c r="S177" s="519">
        <f t="shared" si="80"/>
        <v>0</v>
      </c>
      <c r="T177" s="522">
        <f t="shared" si="81"/>
        <v>0</v>
      </c>
      <c r="U177" s="522">
        <f t="shared" si="82"/>
        <v>0</v>
      </c>
      <c r="V177" s="522" t="str">
        <f t="shared" si="83"/>
        <v>#REF!</v>
      </c>
      <c r="W177" s="522">
        <f t="shared" si="84"/>
        <v>0</v>
      </c>
      <c r="X177" s="522">
        <f t="shared" si="85"/>
        <v>0</v>
      </c>
      <c r="Y177" s="522"/>
      <c r="Z177" s="522">
        <f t="shared" si="86"/>
        <v>0</v>
      </c>
      <c r="AA177" s="522" t="s">
        <v>845</v>
      </c>
      <c r="AB177" s="522"/>
      <c r="AC177" s="522"/>
      <c r="AD177" s="522"/>
      <c r="AE177" s="522"/>
      <c r="AF177" s="522"/>
      <c r="AG177" s="522"/>
      <c r="AH177" s="522"/>
      <c r="AI177" s="522"/>
      <c r="AJ177" s="522"/>
      <c r="AK177" s="522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</row>
    <row r="178" spans="1:56" hidden="1" outlineLevel="3">
      <c r="A178" s="514"/>
      <c r="B178" s="515"/>
      <c r="C178" s="516"/>
      <c r="D178" s="517"/>
      <c r="E178" s="518"/>
      <c r="F178" s="519"/>
      <c r="G178" s="520"/>
      <c r="H178" s="521">
        <v>7610</v>
      </c>
      <c r="I178" s="521">
        <f t="shared" si="76"/>
        <v>0</v>
      </c>
      <c r="J178" s="519">
        <v>0</v>
      </c>
      <c r="K178" s="519">
        <f t="shared" si="77"/>
        <v>0</v>
      </c>
      <c r="L178" s="519">
        <v>0</v>
      </c>
      <c r="M178" s="519">
        <f t="shared" si="78"/>
        <v>0</v>
      </c>
      <c r="N178" s="519">
        <v>0</v>
      </c>
      <c r="O178" s="519">
        <f t="shared" si="79"/>
        <v>0</v>
      </c>
      <c r="P178" s="519"/>
      <c r="Q178" s="519"/>
      <c r="R178" s="519">
        <v>0</v>
      </c>
      <c r="S178" s="519">
        <f t="shared" si="80"/>
        <v>0</v>
      </c>
      <c r="T178" s="522">
        <f t="shared" si="81"/>
        <v>0</v>
      </c>
      <c r="U178" s="522">
        <f t="shared" si="82"/>
        <v>0</v>
      </c>
      <c r="V178" s="522" t="str">
        <f t="shared" si="83"/>
        <v>#REF!</v>
      </c>
      <c r="W178" s="522">
        <f t="shared" si="84"/>
        <v>0</v>
      </c>
      <c r="X178" s="522">
        <f t="shared" si="85"/>
        <v>0</v>
      </c>
      <c r="Y178" s="522"/>
      <c r="Z178" s="522">
        <f t="shared" si="86"/>
        <v>0</v>
      </c>
      <c r="AA178" s="522" t="s">
        <v>845</v>
      </c>
      <c r="AB178" s="522"/>
      <c r="AC178" s="522"/>
      <c r="AD178" s="522"/>
      <c r="AE178" s="522"/>
      <c r="AF178" s="522"/>
      <c r="AG178" s="522"/>
      <c r="AH178" s="522"/>
      <c r="AI178" s="522"/>
      <c r="AJ178" s="522"/>
      <c r="AK178" s="522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</row>
    <row r="179" spans="1:56" hidden="1" outlineLevel="3">
      <c r="A179" s="514"/>
      <c r="B179" s="515"/>
      <c r="C179" s="516"/>
      <c r="D179" s="517"/>
      <c r="E179" s="518"/>
      <c r="F179" s="519"/>
      <c r="G179" s="520"/>
      <c r="H179" s="521">
        <v>4530</v>
      </c>
      <c r="I179" s="521">
        <f t="shared" si="76"/>
        <v>0</v>
      </c>
      <c r="J179" s="519">
        <v>0</v>
      </c>
      <c r="K179" s="519">
        <f t="shared" si="77"/>
        <v>0</v>
      </c>
      <c r="L179" s="519">
        <v>0</v>
      </c>
      <c r="M179" s="519">
        <f t="shared" si="78"/>
        <v>0</v>
      </c>
      <c r="N179" s="519">
        <v>0</v>
      </c>
      <c r="O179" s="519">
        <f t="shared" si="79"/>
        <v>0</v>
      </c>
      <c r="P179" s="519"/>
      <c r="Q179" s="519"/>
      <c r="R179" s="519">
        <v>0</v>
      </c>
      <c r="S179" s="519">
        <f t="shared" si="80"/>
        <v>0</v>
      </c>
      <c r="T179" s="522">
        <f t="shared" si="81"/>
        <v>0</v>
      </c>
      <c r="U179" s="522">
        <f t="shared" si="82"/>
        <v>0</v>
      </c>
      <c r="V179" s="522" t="str">
        <f t="shared" si="83"/>
        <v>#REF!</v>
      </c>
      <c r="W179" s="522">
        <f t="shared" si="84"/>
        <v>0</v>
      </c>
      <c r="X179" s="522">
        <f t="shared" si="85"/>
        <v>0</v>
      </c>
      <c r="Y179" s="522"/>
      <c r="Z179" s="522">
        <f t="shared" si="86"/>
        <v>0</v>
      </c>
      <c r="AA179" s="522" t="s">
        <v>845</v>
      </c>
      <c r="AB179" s="522"/>
      <c r="AC179" s="522"/>
      <c r="AD179" s="522"/>
      <c r="AE179" s="522"/>
      <c r="AF179" s="522"/>
      <c r="AG179" s="522"/>
      <c r="AH179" s="522"/>
      <c r="AI179" s="522"/>
      <c r="AJ179" s="522"/>
      <c r="AK179" s="522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</row>
    <row r="180" spans="1:56" hidden="1" outlineLevel="3">
      <c r="A180" s="514"/>
      <c r="B180" s="515"/>
      <c r="C180" s="516"/>
      <c r="D180" s="517"/>
      <c r="E180" s="518"/>
      <c r="F180" s="519"/>
      <c r="G180" s="520"/>
      <c r="H180" s="521">
        <v>10000</v>
      </c>
      <c r="I180" s="521">
        <f t="shared" si="76"/>
        <v>0</v>
      </c>
      <c r="J180" s="519">
        <v>0</v>
      </c>
      <c r="K180" s="519">
        <f t="shared" si="77"/>
        <v>0</v>
      </c>
      <c r="L180" s="519">
        <v>0</v>
      </c>
      <c r="M180" s="519">
        <f t="shared" si="78"/>
        <v>0</v>
      </c>
      <c r="N180" s="519">
        <v>0</v>
      </c>
      <c r="O180" s="519">
        <f t="shared" si="79"/>
        <v>0</v>
      </c>
      <c r="P180" s="519"/>
      <c r="Q180" s="519"/>
      <c r="R180" s="519">
        <v>0</v>
      </c>
      <c r="S180" s="519">
        <f t="shared" si="80"/>
        <v>0</v>
      </c>
      <c r="T180" s="522">
        <f t="shared" si="81"/>
        <v>0</v>
      </c>
      <c r="U180" s="522">
        <f t="shared" si="82"/>
        <v>0</v>
      </c>
      <c r="V180" s="522" t="str">
        <f t="shared" si="83"/>
        <v>#REF!</v>
      </c>
      <c r="W180" s="522">
        <f t="shared" si="84"/>
        <v>0</v>
      </c>
      <c r="X180" s="522">
        <f t="shared" si="85"/>
        <v>0</v>
      </c>
      <c r="Y180" s="522"/>
      <c r="Z180" s="522">
        <f t="shared" si="86"/>
        <v>0</v>
      </c>
      <c r="AA180" s="522" t="s">
        <v>845</v>
      </c>
      <c r="AB180" s="522"/>
      <c r="AC180" s="522"/>
      <c r="AD180" s="522"/>
      <c r="AE180" s="522"/>
      <c r="AF180" s="522"/>
      <c r="AG180" s="522"/>
      <c r="AH180" s="522"/>
      <c r="AI180" s="522"/>
      <c r="AJ180" s="522"/>
      <c r="AK180" s="522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</row>
    <row r="181" spans="1:56" hidden="1" outlineLevel="3">
      <c r="A181" s="514"/>
      <c r="B181" s="515"/>
      <c r="C181" s="516"/>
      <c r="D181" s="517"/>
      <c r="E181" s="518"/>
      <c r="F181" s="519"/>
      <c r="G181" s="520"/>
      <c r="H181" s="521">
        <v>3660</v>
      </c>
      <c r="I181" s="521">
        <f t="shared" si="76"/>
        <v>0</v>
      </c>
      <c r="J181" s="519">
        <v>0</v>
      </c>
      <c r="K181" s="519">
        <f t="shared" si="77"/>
        <v>0</v>
      </c>
      <c r="L181" s="519">
        <v>0</v>
      </c>
      <c r="M181" s="519">
        <f t="shared" si="78"/>
        <v>0</v>
      </c>
      <c r="N181" s="519">
        <v>0</v>
      </c>
      <c r="O181" s="519">
        <f t="shared" si="79"/>
        <v>0</v>
      </c>
      <c r="P181" s="519"/>
      <c r="Q181" s="519"/>
      <c r="R181" s="519">
        <v>0</v>
      </c>
      <c r="S181" s="519">
        <f t="shared" si="80"/>
        <v>0</v>
      </c>
      <c r="T181" s="522">
        <f t="shared" si="81"/>
        <v>0</v>
      </c>
      <c r="U181" s="522">
        <f t="shared" si="82"/>
        <v>0</v>
      </c>
      <c r="V181" s="522" t="str">
        <f t="shared" si="83"/>
        <v>#REF!</v>
      </c>
      <c r="W181" s="522">
        <f t="shared" si="84"/>
        <v>0</v>
      </c>
      <c r="X181" s="522">
        <f t="shared" si="85"/>
        <v>0</v>
      </c>
      <c r="Y181" s="522"/>
      <c r="Z181" s="522">
        <f t="shared" si="86"/>
        <v>0</v>
      </c>
      <c r="AA181" s="522" t="s">
        <v>845</v>
      </c>
      <c r="AB181" s="522"/>
      <c r="AC181" s="522"/>
      <c r="AD181" s="522"/>
      <c r="AE181" s="522"/>
      <c r="AF181" s="522"/>
      <c r="AG181" s="522"/>
      <c r="AH181" s="522"/>
      <c r="AI181" s="522"/>
      <c r="AJ181" s="522"/>
      <c r="AK181" s="522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</row>
    <row r="182" spans="1:56" hidden="1" outlineLevel="1">
      <c r="A182" s="514"/>
      <c r="B182" s="515"/>
      <c r="C182" s="516"/>
      <c r="D182" s="517"/>
      <c r="E182" s="518"/>
      <c r="F182" s="519"/>
      <c r="G182" s="520"/>
      <c r="H182" s="521"/>
      <c r="I182" s="521">
        <f>SUM(T183:T198)</f>
        <v>0</v>
      </c>
      <c r="J182" s="519"/>
      <c r="K182" s="519">
        <f>SUM(U183:U198)</f>
        <v>0</v>
      </c>
      <c r="L182" s="519"/>
      <c r="M182" s="519">
        <f>SUM(W183:W198)</f>
        <v>0</v>
      </c>
      <c r="N182" s="519"/>
      <c r="O182" s="519">
        <f>SUM(X183:X198)</f>
        <v>0</v>
      </c>
      <c r="P182" s="519"/>
      <c r="Q182" s="519"/>
      <c r="R182" s="519"/>
      <c r="S182" s="519" t="e">
        <f>SUM("#REF!)")</f>
        <v>#VALUE!</v>
      </c>
      <c r="T182" s="522"/>
      <c r="U182" s="522"/>
      <c r="V182" s="522"/>
      <c r="W182" s="522"/>
      <c r="X182" s="522"/>
      <c r="Y182" s="522"/>
      <c r="Z182" s="522"/>
      <c r="AA182" s="522" t="s">
        <v>777</v>
      </c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</row>
    <row r="183" spans="1:56" hidden="1" outlineLevel="3">
      <c r="A183" s="514"/>
      <c r="B183" s="515"/>
      <c r="C183" s="516"/>
      <c r="D183" s="517"/>
      <c r="E183" s="518"/>
      <c r="F183" s="519"/>
      <c r="G183" s="520"/>
      <c r="H183" s="521">
        <v>8210</v>
      </c>
      <c r="I183" s="521">
        <f t="shared" ref="I183:I198" si="87">ROUND(E183*H183,2)</f>
        <v>0</v>
      </c>
      <c r="J183" s="519">
        <v>0</v>
      </c>
      <c r="K183" s="519">
        <f t="shared" ref="K183:K198" si="88">ROUND(E183*J183,2)</f>
        <v>0</v>
      </c>
      <c r="L183" s="519">
        <v>0</v>
      </c>
      <c r="M183" s="519">
        <f t="shared" ref="M183:M198" si="89">ROUND(E183*L183,2)</f>
        <v>0</v>
      </c>
      <c r="N183" s="519">
        <v>0</v>
      </c>
      <c r="O183" s="519">
        <f t="shared" ref="O183:O198" si="90">ROUND(E183*N183,2)</f>
        <v>0</v>
      </c>
      <c r="P183" s="519"/>
      <c r="Q183" s="519"/>
      <c r="R183" s="519">
        <v>0</v>
      </c>
      <c r="S183" s="519">
        <f t="shared" ref="S183:S198" si="91">ROUND(E183*R183,2)</f>
        <v>0</v>
      </c>
      <c r="T183" s="522">
        <f t="shared" ref="T183:T198" si="92">I183</f>
        <v>0</v>
      </c>
      <c r="U183" s="522">
        <f t="shared" ref="U183:U198" si="93">K183</f>
        <v>0</v>
      </c>
      <c r="V183" s="522" t="str">
        <f t="shared" ref="V183:V198" si="94">"#REF!"</f>
        <v>#REF!</v>
      </c>
      <c r="W183" s="522">
        <f t="shared" ref="W183:W198" si="95">M183</f>
        <v>0</v>
      </c>
      <c r="X183" s="522">
        <f t="shared" ref="X183:X198" si="96">O183</f>
        <v>0</v>
      </c>
      <c r="Y183" s="522"/>
      <c r="Z183" s="522">
        <f t="shared" ref="Z183:Z198" si="97">G183</f>
        <v>0</v>
      </c>
      <c r="AA183" s="522" t="s">
        <v>845</v>
      </c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</row>
    <row r="184" spans="1:56" hidden="1" outlineLevel="3">
      <c r="A184" s="514"/>
      <c r="B184" s="515"/>
      <c r="C184" s="516"/>
      <c r="D184" s="517"/>
      <c r="E184" s="518"/>
      <c r="F184" s="519"/>
      <c r="G184" s="520"/>
      <c r="H184" s="521">
        <v>2500</v>
      </c>
      <c r="I184" s="521">
        <f t="shared" si="87"/>
        <v>0</v>
      </c>
      <c r="J184" s="519">
        <v>0</v>
      </c>
      <c r="K184" s="519">
        <f t="shared" si="88"/>
        <v>0</v>
      </c>
      <c r="L184" s="519">
        <v>0</v>
      </c>
      <c r="M184" s="519">
        <f t="shared" si="89"/>
        <v>0</v>
      </c>
      <c r="N184" s="519">
        <v>0</v>
      </c>
      <c r="O184" s="519">
        <f t="shared" si="90"/>
        <v>0</v>
      </c>
      <c r="P184" s="519"/>
      <c r="Q184" s="519"/>
      <c r="R184" s="519">
        <v>0</v>
      </c>
      <c r="S184" s="519">
        <f t="shared" si="91"/>
        <v>0</v>
      </c>
      <c r="T184" s="522">
        <f t="shared" si="92"/>
        <v>0</v>
      </c>
      <c r="U184" s="522">
        <f t="shared" si="93"/>
        <v>0</v>
      </c>
      <c r="V184" s="522" t="str">
        <f t="shared" si="94"/>
        <v>#REF!</v>
      </c>
      <c r="W184" s="522">
        <f t="shared" si="95"/>
        <v>0</v>
      </c>
      <c r="X184" s="522">
        <f t="shared" si="96"/>
        <v>0</v>
      </c>
      <c r="Y184" s="522"/>
      <c r="Z184" s="522">
        <f t="shared" si="97"/>
        <v>0</v>
      </c>
      <c r="AA184" s="522" t="s">
        <v>845</v>
      </c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</row>
    <row r="185" spans="1:56" hidden="1" outlineLevel="3">
      <c r="A185" s="514"/>
      <c r="B185" s="515"/>
      <c r="C185" s="516"/>
      <c r="D185" s="517"/>
      <c r="E185" s="518"/>
      <c r="F185" s="519"/>
      <c r="G185" s="520"/>
      <c r="H185" s="521">
        <v>30920</v>
      </c>
      <c r="I185" s="521">
        <f t="shared" si="87"/>
        <v>0</v>
      </c>
      <c r="J185" s="519">
        <v>0</v>
      </c>
      <c r="K185" s="519">
        <f t="shared" si="88"/>
        <v>0</v>
      </c>
      <c r="L185" s="519">
        <v>0</v>
      </c>
      <c r="M185" s="519">
        <f t="shared" si="89"/>
        <v>0</v>
      </c>
      <c r="N185" s="519">
        <v>0</v>
      </c>
      <c r="O185" s="519">
        <f t="shared" si="90"/>
        <v>0</v>
      </c>
      <c r="P185" s="519"/>
      <c r="Q185" s="519"/>
      <c r="R185" s="519">
        <v>0</v>
      </c>
      <c r="S185" s="519">
        <f t="shared" si="91"/>
        <v>0</v>
      </c>
      <c r="T185" s="522">
        <f t="shared" si="92"/>
        <v>0</v>
      </c>
      <c r="U185" s="522">
        <f t="shared" si="93"/>
        <v>0</v>
      </c>
      <c r="V185" s="522" t="str">
        <f t="shared" si="94"/>
        <v>#REF!</v>
      </c>
      <c r="W185" s="522">
        <f t="shared" si="95"/>
        <v>0</v>
      </c>
      <c r="X185" s="522">
        <f t="shared" si="96"/>
        <v>0</v>
      </c>
      <c r="Y185" s="522"/>
      <c r="Z185" s="522">
        <f t="shared" si="97"/>
        <v>0</v>
      </c>
      <c r="AA185" s="522" t="s">
        <v>845</v>
      </c>
      <c r="AB185" s="522"/>
      <c r="AC185" s="522"/>
      <c r="AD185" s="522"/>
      <c r="AE185" s="522"/>
      <c r="AF185" s="522"/>
      <c r="AG185" s="522"/>
      <c r="AH185" s="522"/>
      <c r="AI185" s="522"/>
      <c r="AJ185" s="522"/>
      <c r="AK185" s="522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</row>
    <row r="186" spans="1:56" hidden="1" outlineLevel="3">
      <c r="A186" s="514"/>
      <c r="B186" s="515"/>
      <c r="C186" s="516"/>
      <c r="D186" s="517"/>
      <c r="E186" s="518"/>
      <c r="F186" s="519"/>
      <c r="G186" s="520"/>
      <c r="H186" s="521">
        <v>10010</v>
      </c>
      <c r="I186" s="521">
        <f t="shared" si="87"/>
        <v>0</v>
      </c>
      <c r="J186" s="519">
        <v>0</v>
      </c>
      <c r="K186" s="519">
        <f t="shared" si="88"/>
        <v>0</v>
      </c>
      <c r="L186" s="519">
        <v>0</v>
      </c>
      <c r="M186" s="519">
        <f t="shared" si="89"/>
        <v>0</v>
      </c>
      <c r="N186" s="519">
        <v>0</v>
      </c>
      <c r="O186" s="519">
        <f t="shared" si="90"/>
        <v>0</v>
      </c>
      <c r="P186" s="519"/>
      <c r="Q186" s="519"/>
      <c r="R186" s="519">
        <v>0</v>
      </c>
      <c r="S186" s="519">
        <f t="shared" si="91"/>
        <v>0</v>
      </c>
      <c r="T186" s="522">
        <f t="shared" si="92"/>
        <v>0</v>
      </c>
      <c r="U186" s="522">
        <f t="shared" si="93"/>
        <v>0</v>
      </c>
      <c r="V186" s="522" t="str">
        <f t="shared" si="94"/>
        <v>#REF!</v>
      </c>
      <c r="W186" s="522">
        <f t="shared" si="95"/>
        <v>0</v>
      </c>
      <c r="X186" s="522">
        <f t="shared" si="96"/>
        <v>0</v>
      </c>
      <c r="Y186" s="522"/>
      <c r="Z186" s="522">
        <f t="shared" si="97"/>
        <v>0</v>
      </c>
      <c r="AA186" s="522" t="s">
        <v>845</v>
      </c>
      <c r="AB186" s="522"/>
      <c r="AC186" s="522"/>
      <c r="AD186" s="522"/>
      <c r="AE186" s="522"/>
      <c r="AF186" s="522"/>
      <c r="AG186" s="522"/>
      <c r="AH186" s="522"/>
      <c r="AI186" s="522"/>
      <c r="AJ186" s="522"/>
      <c r="AK186" s="522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</row>
    <row r="187" spans="1:56" hidden="1" outlineLevel="3">
      <c r="A187" s="514"/>
      <c r="B187" s="515"/>
      <c r="C187" s="516"/>
      <c r="D187" s="517"/>
      <c r="E187" s="518"/>
      <c r="F187" s="519"/>
      <c r="G187" s="520"/>
      <c r="H187" s="521">
        <v>1760</v>
      </c>
      <c r="I187" s="521">
        <f t="shared" si="87"/>
        <v>0</v>
      </c>
      <c r="J187" s="519">
        <v>0</v>
      </c>
      <c r="K187" s="519">
        <f t="shared" si="88"/>
        <v>0</v>
      </c>
      <c r="L187" s="519">
        <v>0</v>
      </c>
      <c r="M187" s="519">
        <f t="shared" si="89"/>
        <v>0</v>
      </c>
      <c r="N187" s="519">
        <v>0</v>
      </c>
      <c r="O187" s="519">
        <f t="shared" si="90"/>
        <v>0</v>
      </c>
      <c r="P187" s="519"/>
      <c r="Q187" s="519"/>
      <c r="R187" s="519">
        <v>0</v>
      </c>
      <c r="S187" s="519">
        <f t="shared" si="91"/>
        <v>0</v>
      </c>
      <c r="T187" s="522">
        <f t="shared" si="92"/>
        <v>0</v>
      </c>
      <c r="U187" s="522">
        <f t="shared" si="93"/>
        <v>0</v>
      </c>
      <c r="V187" s="522" t="str">
        <f t="shared" si="94"/>
        <v>#REF!</v>
      </c>
      <c r="W187" s="522">
        <f t="shared" si="95"/>
        <v>0</v>
      </c>
      <c r="X187" s="522">
        <f t="shared" si="96"/>
        <v>0</v>
      </c>
      <c r="Y187" s="522"/>
      <c r="Z187" s="522">
        <f t="shared" si="97"/>
        <v>0</v>
      </c>
      <c r="AA187" s="522" t="s">
        <v>845</v>
      </c>
      <c r="AB187" s="522"/>
      <c r="AC187" s="522"/>
      <c r="AD187" s="522"/>
      <c r="AE187" s="522"/>
      <c r="AF187" s="522"/>
      <c r="AG187" s="522"/>
      <c r="AH187" s="522"/>
      <c r="AI187" s="522"/>
      <c r="AJ187" s="522"/>
      <c r="AK187" s="522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</row>
    <row r="188" spans="1:56" hidden="1" outlineLevel="3">
      <c r="A188" s="514"/>
      <c r="B188" s="515"/>
      <c r="C188" s="516"/>
      <c r="D188" s="517"/>
      <c r="E188" s="518"/>
      <c r="F188" s="519"/>
      <c r="G188" s="520"/>
      <c r="H188" s="521">
        <v>3370</v>
      </c>
      <c r="I188" s="521">
        <f t="shared" si="87"/>
        <v>0</v>
      </c>
      <c r="J188" s="519">
        <v>0</v>
      </c>
      <c r="K188" s="519">
        <f t="shared" si="88"/>
        <v>0</v>
      </c>
      <c r="L188" s="519">
        <v>0</v>
      </c>
      <c r="M188" s="519">
        <f t="shared" si="89"/>
        <v>0</v>
      </c>
      <c r="N188" s="519">
        <v>0</v>
      </c>
      <c r="O188" s="519">
        <f t="shared" si="90"/>
        <v>0</v>
      </c>
      <c r="P188" s="519"/>
      <c r="Q188" s="519"/>
      <c r="R188" s="519">
        <v>0</v>
      </c>
      <c r="S188" s="519">
        <f t="shared" si="91"/>
        <v>0</v>
      </c>
      <c r="T188" s="522">
        <f t="shared" si="92"/>
        <v>0</v>
      </c>
      <c r="U188" s="522">
        <f t="shared" si="93"/>
        <v>0</v>
      </c>
      <c r="V188" s="522" t="str">
        <f t="shared" si="94"/>
        <v>#REF!</v>
      </c>
      <c r="W188" s="522">
        <f t="shared" si="95"/>
        <v>0</v>
      </c>
      <c r="X188" s="522">
        <f t="shared" si="96"/>
        <v>0</v>
      </c>
      <c r="Y188" s="522"/>
      <c r="Z188" s="522">
        <f t="shared" si="97"/>
        <v>0</v>
      </c>
      <c r="AA188" s="522" t="s">
        <v>845</v>
      </c>
      <c r="AB188" s="522"/>
      <c r="AC188" s="522"/>
      <c r="AD188" s="522"/>
      <c r="AE188" s="522"/>
      <c r="AF188" s="522"/>
      <c r="AG188" s="522"/>
      <c r="AH188" s="522"/>
      <c r="AI188" s="522"/>
      <c r="AJ188" s="522"/>
      <c r="AK188" s="522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</row>
    <row r="189" spans="1:56" hidden="1" outlineLevel="3">
      <c r="A189" s="514"/>
      <c r="B189" s="515"/>
      <c r="C189" s="516"/>
      <c r="D189" s="517"/>
      <c r="E189" s="518"/>
      <c r="F189" s="519"/>
      <c r="G189" s="520"/>
      <c r="H189" s="521">
        <v>2100</v>
      </c>
      <c r="I189" s="521">
        <f t="shared" si="87"/>
        <v>0</v>
      </c>
      <c r="J189" s="519">
        <v>0</v>
      </c>
      <c r="K189" s="519">
        <f t="shared" si="88"/>
        <v>0</v>
      </c>
      <c r="L189" s="519">
        <v>0</v>
      </c>
      <c r="M189" s="519">
        <f t="shared" si="89"/>
        <v>0</v>
      </c>
      <c r="N189" s="519">
        <v>0</v>
      </c>
      <c r="O189" s="519">
        <f t="shared" si="90"/>
        <v>0</v>
      </c>
      <c r="P189" s="519"/>
      <c r="Q189" s="519"/>
      <c r="R189" s="519">
        <v>0</v>
      </c>
      <c r="S189" s="519">
        <f t="shared" si="91"/>
        <v>0</v>
      </c>
      <c r="T189" s="522">
        <f t="shared" si="92"/>
        <v>0</v>
      </c>
      <c r="U189" s="522">
        <f t="shared" si="93"/>
        <v>0</v>
      </c>
      <c r="V189" s="522" t="str">
        <f t="shared" si="94"/>
        <v>#REF!</v>
      </c>
      <c r="W189" s="522">
        <f t="shared" si="95"/>
        <v>0</v>
      </c>
      <c r="X189" s="522">
        <f t="shared" si="96"/>
        <v>0</v>
      </c>
      <c r="Y189" s="522"/>
      <c r="Z189" s="522">
        <f t="shared" si="97"/>
        <v>0</v>
      </c>
      <c r="AA189" s="522" t="s">
        <v>845</v>
      </c>
      <c r="AB189" s="522"/>
      <c r="AC189" s="522"/>
      <c r="AD189" s="522"/>
      <c r="AE189" s="522"/>
      <c r="AF189" s="522"/>
      <c r="AG189" s="522"/>
      <c r="AH189" s="522"/>
      <c r="AI189" s="522"/>
      <c r="AJ189" s="522"/>
      <c r="AK189" s="522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</row>
    <row r="190" spans="1:56" hidden="1" outlineLevel="3">
      <c r="A190" s="514"/>
      <c r="B190" s="515"/>
      <c r="C190" s="516"/>
      <c r="D190" s="517"/>
      <c r="E190" s="518"/>
      <c r="F190" s="519"/>
      <c r="G190" s="520"/>
      <c r="H190" s="521">
        <v>3400</v>
      </c>
      <c r="I190" s="521">
        <f t="shared" si="87"/>
        <v>0</v>
      </c>
      <c r="J190" s="519">
        <v>0</v>
      </c>
      <c r="K190" s="519">
        <f t="shared" si="88"/>
        <v>0</v>
      </c>
      <c r="L190" s="519">
        <v>0</v>
      </c>
      <c r="M190" s="519">
        <f t="shared" si="89"/>
        <v>0</v>
      </c>
      <c r="N190" s="519">
        <v>0</v>
      </c>
      <c r="O190" s="519">
        <f t="shared" si="90"/>
        <v>0</v>
      </c>
      <c r="P190" s="519"/>
      <c r="Q190" s="519"/>
      <c r="R190" s="519">
        <v>0</v>
      </c>
      <c r="S190" s="519">
        <f t="shared" si="91"/>
        <v>0</v>
      </c>
      <c r="T190" s="522">
        <f t="shared" si="92"/>
        <v>0</v>
      </c>
      <c r="U190" s="522">
        <f t="shared" si="93"/>
        <v>0</v>
      </c>
      <c r="V190" s="522" t="str">
        <f t="shared" si="94"/>
        <v>#REF!</v>
      </c>
      <c r="W190" s="522">
        <f t="shared" si="95"/>
        <v>0</v>
      </c>
      <c r="X190" s="522">
        <f t="shared" si="96"/>
        <v>0</v>
      </c>
      <c r="Y190" s="522"/>
      <c r="Z190" s="522">
        <f t="shared" si="97"/>
        <v>0</v>
      </c>
      <c r="AA190" s="522" t="s">
        <v>845</v>
      </c>
      <c r="AB190" s="522"/>
      <c r="AC190" s="522"/>
      <c r="AD190" s="522"/>
      <c r="AE190" s="522"/>
      <c r="AF190" s="522"/>
      <c r="AG190" s="522"/>
      <c r="AH190" s="522"/>
      <c r="AI190" s="522"/>
      <c r="AJ190" s="522"/>
      <c r="AK190" s="522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</row>
    <row r="191" spans="1:56" hidden="1" outlineLevel="3">
      <c r="A191" s="514"/>
      <c r="B191" s="515"/>
      <c r="C191" s="516"/>
      <c r="D191" s="517"/>
      <c r="E191" s="518"/>
      <c r="F191" s="519"/>
      <c r="G191" s="520"/>
      <c r="H191" s="521">
        <v>22800</v>
      </c>
      <c r="I191" s="521">
        <f t="shared" si="87"/>
        <v>0</v>
      </c>
      <c r="J191" s="519">
        <v>0</v>
      </c>
      <c r="K191" s="519">
        <f t="shared" si="88"/>
        <v>0</v>
      </c>
      <c r="L191" s="519">
        <v>0</v>
      </c>
      <c r="M191" s="519">
        <f t="shared" si="89"/>
        <v>0</v>
      </c>
      <c r="N191" s="519">
        <v>0</v>
      </c>
      <c r="O191" s="519">
        <f t="shared" si="90"/>
        <v>0</v>
      </c>
      <c r="P191" s="519"/>
      <c r="Q191" s="519"/>
      <c r="R191" s="519">
        <v>0</v>
      </c>
      <c r="S191" s="519">
        <f t="shared" si="91"/>
        <v>0</v>
      </c>
      <c r="T191" s="522">
        <f t="shared" si="92"/>
        <v>0</v>
      </c>
      <c r="U191" s="522">
        <f t="shared" si="93"/>
        <v>0</v>
      </c>
      <c r="V191" s="522" t="str">
        <f t="shared" si="94"/>
        <v>#REF!</v>
      </c>
      <c r="W191" s="522">
        <f t="shared" si="95"/>
        <v>0</v>
      </c>
      <c r="X191" s="522">
        <f t="shared" si="96"/>
        <v>0</v>
      </c>
      <c r="Y191" s="522"/>
      <c r="Z191" s="522">
        <f t="shared" si="97"/>
        <v>0</v>
      </c>
      <c r="AA191" s="522" t="s">
        <v>845</v>
      </c>
      <c r="AB191" s="522"/>
      <c r="AC191" s="522"/>
      <c r="AD191" s="522"/>
      <c r="AE191" s="522"/>
      <c r="AF191" s="522"/>
      <c r="AG191" s="522"/>
      <c r="AH191" s="522"/>
      <c r="AI191" s="522"/>
      <c r="AJ191" s="522"/>
      <c r="AK191" s="522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</row>
    <row r="192" spans="1:56" hidden="1" outlineLevel="3">
      <c r="A192" s="514"/>
      <c r="B192" s="515"/>
      <c r="C192" s="516"/>
      <c r="D192" s="517"/>
      <c r="E192" s="518"/>
      <c r="F192" s="519"/>
      <c r="G192" s="520"/>
      <c r="H192" s="521">
        <v>19370</v>
      </c>
      <c r="I192" s="521">
        <f t="shared" si="87"/>
        <v>0</v>
      </c>
      <c r="J192" s="519">
        <v>0</v>
      </c>
      <c r="K192" s="519">
        <f t="shared" si="88"/>
        <v>0</v>
      </c>
      <c r="L192" s="519">
        <v>0</v>
      </c>
      <c r="M192" s="519">
        <f t="shared" si="89"/>
        <v>0</v>
      </c>
      <c r="N192" s="519">
        <v>0</v>
      </c>
      <c r="O192" s="519">
        <f t="shared" si="90"/>
        <v>0</v>
      </c>
      <c r="P192" s="519"/>
      <c r="Q192" s="519"/>
      <c r="R192" s="519">
        <v>0</v>
      </c>
      <c r="S192" s="519">
        <f t="shared" si="91"/>
        <v>0</v>
      </c>
      <c r="T192" s="522">
        <f t="shared" si="92"/>
        <v>0</v>
      </c>
      <c r="U192" s="522">
        <f t="shared" si="93"/>
        <v>0</v>
      </c>
      <c r="V192" s="522" t="str">
        <f t="shared" si="94"/>
        <v>#REF!</v>
      </c>
      <c r="W192" s="522">
        <f t="shared" si="95"/>
        <v>0</v>
      </c>
      <c r="X192" s="522">
        <f t="shared" si="96"/>
        <v>0</v>
      </c>
      <c r="Y192" s="522"/>
      <c r="Z192" s="522">
        <f t="shared" si="97"/>
        <v>0</v>
      </c>
      <c r="AA192" s="522" t="s">
        <v>845</v>
      </c>
      <c r="AB192" s="522"/>
      <c r="AC192" s="522"/>
      <c r="AD192" s="522"/>
      <c r="AE192" s="522"/>
      <c r="AF192" s="522"/>
      <c r="AG192" s="522"/>
      <c r="AH192" s="522"/>
      <c r="AI192" s="522"/>
      <c r="AJ192" s="522"/>
      <c r="AK192" s="522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</row>
    <row r="193" spans="1:56" hidden="1" outlineLevel="3">
      <c r="A193" s="514"/>
      <c r="B193" s="515"/>
      <c r="C193" s="516"/>
      <c r="D193" s="517"/>
      <c r="E193" s="518"/>
      <c r="F193" s="519"/>
      <c r="G193" s="520"/>
      <c r="H193" s="521">
        <v>7610</v>
      </c>
      <c r="I193" s="521">
        <f t="shared" si="87"/>
        <v>0</v>
      </c>
      <c r="J193" s="519">
        <v>0</v>
      </c>
      <c r="K193" s="519">
        <f t="shared" si="88"/>
        <v>0</v>
      </c>
      <c r="L193" s="519">
        <v>0</v>
      </c>
      <c r="M193" s="519">
        <f t="shared" si="89"/>
        <v>0</v>
      </c>
      <c r="N193" s="519">
        <v>0</v>
      </c>
      <c r="O193" s="519">
        <f t="shared" si="90"/>
        <v>0</v>
      </c>
      <c r="P193" s="519"/>
      <c r="Q193" s="519"/>
      <c r="R193" s="519">
        <v>0</v>
      </c>
      <c r="S193" s="519">
        <f t="shared" si="91"/>
        <v>0</v>
      </c>
      <c r="T193" s="522">
        <f t="shared" si="92"/>
        <v>0</v>
      </c>
      <c r="U193" s="522">
        <f t="shared" si="93"/>
        <v>0</v>
      </c>
      <c r="V193" s="522" t="str">
        <f t="shared" si="94"/>
        <v>#REF!</v>
      </c>
      <c r="W193" s="522">
        <f t="shared" si="95"/>
        <v>0</v>
      </c>
      <c r="X193" s="522">
        <f t="shared" si="96"/>
        <v>0</v>
      </c>
      <c r="Y193" s="522"/>
      <c r="Z193" s="522">
        <f t="shared" si="97"/>
        <v>0</v>
      </c>
      <c r="AA193" s="522" t="s">
        <v>845</v>
      </c>
      <c r="AB193" s="522"/>
      <c r="AC193" s="522"/>
      <c r="AD193" s="522"/>
      <c r="AE193" s="522"/>
      <c r="AF193" s="522"/>
      <c r="AG193" s="522"/>
      <c r="AH193" s="522"/>
      <c r="AI193" s="522"/>
      <c r="AJ193" s="522"/>
      <c r="AK193" s="522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</row>
    <row r="194" spans="1:56" hidden="1" outlineLevel="3">
      <c r="A194" s="514"/>
      <c r="B194" s="515"/>
      <c r="C194" s="516"/>
      <c r="D194" s="517"/>
      <c r="E194" s="518"/>
      <c r="F194" s="519"/>
      <c r="G194" s="520"/>
      <c r="H194" s="521">
        <v>4530</v>
      </c>
      <c r="I194" s="521">
        <f t="shared" si="87"/>
        <v>0</v>
      </c>
      <c r="J194" s="519">
        <v>0</v>
      </c>
      <c r="K194" s="519">
        <f t="shared" si="88"/>
        <v>0</v>
      </c>
      <c r="L194" s="519">
        <v>0</v>
      </c>
      <c r="M194" s="519">
        <f t="shared" si="89"/>
        <v>0</v>
      </c>
      <c r="N194" s="519">
        <v>0</v>
      </c>
      <c r="O194" s="519">
        <f t="shared" si="90"/>
        <v>0</v>
      </c>
      <c r="P194" s="519"/>
      <c r="Q194" s="519"/>
      <c r="R194" s="519">
        <v>0</v>
      </c>
      <c r="S194" s="519">
        <f t="shared" si="91"/>
        <v>0</v>
      </c>
      <c r="T194" s="522">
        <f t="shared" si="92"/>
        <v>0</v>
      </c>
      <c r="U194" s="522">
        <f t="shared" si="93"/>
        <v>0</v>
      </c>
      <c r="V194" s="522" t="str">
        <f t="shared" si="94"/>
        <v>#REF!</v>
      </c>
      <c r="W194" s="522">
        <f t="shared" si="95"/>
        <v>0</v>
      </c>
      <c r="X194" s="522">
        <f t="shared" si="96"/>
        <v>0</v>
      </c>
      <c r="Y194" s="522"/>
      <c r="Z194" s="522">
        <f t="shared" si="97"/>
        <v>0</v>
      </c>
      <c r="AA194" s="522" t="s">
        <v>845</v>
      </c>
      <c r="AB194" s="522"/>
      <c r="AC194" s="522"/>
      <c r="AD194" s="522"/>
      <c r="AE194" s="522"/>
      <c r="AF194" s="522"/>
      <c r="AG194" s="522"/>
      <c r="AH194" s="522"/>
      <c r="AI194" s="522"/>
      <c r="AJ194" s="522"/>
      <c r="AK194" s="522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</row>
    <row r="195" spans="1:56" hidden="1" outlineLevel="3">
      <c r="A195" s="514"/>
      <c r="B195" s="515"/>
      <c r="C195" s="516"/>
      <c r="D195" s="517"/>
      <c r="E195" s="518"/>
      <c r="F195" s="519"/>
      <c r="G195" s="520"/>
      <c r="H195" s="521">
        <v>12000</v>
      </c>
      <c r="I195" s="521">
        <f t="shared" si="87"/>
        <v>0</v>
      </c>
      <c r="J195" s="519">
        <v>0</v>
      </c>
      <c r="K195" s="519">
        <f t="shared" si="88"/>
        <v>0</v>
      </c>
      <c r="L195" s="519">
        <v>0</v>
      </c>
      <c r="M195" s="519">
        <f t="shared" si="89"/>
        <v>0</v>
      </c>
      <c r="N195" s="519">
        <v>0</v>
      </c>
      <c r="O195" s="519">
        <f t="shared" si="90"/>
        <v>0</v>
      </c>
      <c r="P195" s="519"/>
      <c r="Q195" s="519"/>
      <c r="R195" s="519">
        <v>0</v>
      </c>
      <c r="S195" s="519">
        <f t="shared" si="91"/>
        <v>0</v>
      </c>
      <c r="T195" s="522">
        <f t="shared" si="92"/>
        <v>0</v>
      </c>
      <c r="U195" s="522">
        <f t="shared" si="93"/>
        <v>0</v>
      </c>
      <c r="V195" s="522" t="str">
        <f t="shared" si="94"/>
        <v>#REF!</v>
      </c>
      <c r="W195" s="522">
        <f t="shared" si="95"/>
        <v>0</v>
      </c>
      <c r="X195" s="522">
        <f t="shared" si="96"/>
        <v>0</v>
      </c>
      <c r="Y195" s="522"/>
      <c r="Z195" s="522">
        <f t="shared" si="97"/>
        <v>0</v>
      </c>
      <c r="AA195" s="522" t="s">
        <v>845</v>
      </c>
      <c r="AB195" s="522"/>
      <c r="AC195" s="522"/>
      <c r="AD195" s="522"/>
      <c r="AE195" s="522"/>
      <c r="AF195" s="522"/>
      <c r="AG195" s="522"/>
      <c r="AH195" s="522"/>
      <c r="AI195" s="522"/>
      <c r="AJ195" s="522"/>
      <c r="AK195" s="522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</row>
    <row r="196" spans="1:56" hidden="1" outlineLevel="3">
      <c r="A196" s="514"/>
      <c r="B196" s="515"/>
      <c r="C196" s="516"/>
      <c r="D196" s="517"/>
      <c r="E196" s="518"/>
      <c r="F196" s="519"/>
      <c r="G196" s="520"/>
      <c r="H196" s="521">
        <v>3660</v>
      </c>
      <c r="I196" s="521">
        <f t="shared" si="87"/>
        <v>0</v>
      </c>
      <c r="J196" s="519">
        <v>0</v>
      </c>
      <c r="K196" s="519">
        <f t="shared" si="88"/>
        <v>0</v>
      </c>
      <c r="L196" s="519">
        <v>0</v>
      </c>
      <c r="M196" s="519">
        <f t="shared" si="89"/>
        <v>0</v>
      </c>
      <c r="N196" s="519">
        <v>0</v>
      </c>
      <c r="O196" s="519">
        <f t="shared" si="90"/>
        <v>0</v>
      </c>
      <c r="P196" s="519"/>
      <c r="Q196" s="519"/>
      <c r="R196" s="519">
        <v>0</v>
      </c>
      <c r="S196" s="519">
        <f t="shared" si="91"/>
        <v>0</v>
      </c>
      <c r="T196" s="522">
        <f t="shared" si="92"/>
        <v>0</v>
      </c>
      <c r="U196" s="522">
        <f t="shared" si="93"/>
        <v>0</v>
      </c>
      <c r="V196" s="522" t="str">
        <f t="shared" si="94"/>
        <v>#REF!</v>
      </c>
      <c r="W196" s="522">
        <f t="shared" si="95"/>
        <v>0</v>
      </c>
      <c r="X196" s="522">
        <f t="shared" si="96"/>
        <v>0</v>
      </c>
      <c r="Y196" s="522"/>
      <c r="Z196" s="522">
        <f t="shared" si="97"/>
        <v>0</v>
      </c>
      <c r="AA196" s="522" t="s">
        <v>845</v>
      </c>
      <c r="AB196" s="522"/>
      <c r="AC196" s="522"/>
      <c r="AD196" s="522"/>
      <c r="AE196" s="522"/>
      <c r="AF196" s="522"/>
      <c r="AG196" s="522"/>
      <c r="AH196" s="522"/>
      <c r="AI196" s="522"/>
      <c r="AJ196" s="522"/>
      <c r="AK196" s="522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</row>
    <row r="197" spans="1:56" hidden="1" outlineLevel="3">
      <c r="A197" s="514"/>
      <c r="B197" s="515"/>
      <c r="C197" s="516"/>
      <c r="D197" s="517"/>
      <c r="E197" s="518"/>
      <c r="F197" s="519"/>
      <c r="G197" s="520"/>
      <c r="H197" s="521">
        <v>14310</v>
      </c>
      <c r="I197" s="521">
        <f t="shared" si="87"/>
        <v>0</v>
      </c>
      <c r="J197" s="519">
        <v>0</v>
      </c>
      <c r="K197" s="519">
        <f t="shared" si="88"/>
        <v>0</v>
      </c>
      <c r="L197" s="519">
        <v>0</v>
      </c>
      <c r="M197" s="519">
        <f t="shared" si="89"/>
        <v>0</v>
      </c>
      <c r="N197" s="519">
        <v>0</v>
      </c>
      <c r="O197" s="519">
        <f t="shared" si="90"/>
        <v>0</v>
      </c>
      <c r="P197" s="519"/>
      <c r="Q197" s="519"/>
      <c r="R197" s="519">
        <v>0</v>
      </c>
      <c r="S197" s="519">
        <f t="shared" si="91"/>
        <v>0</v>
      </c>
      <c r="T197" s="522">
        <f t="shared" si="92"/>
        <v>0</v>
      </c>
      <c r="U197" s="522">
        <f t="shared" si="93"/>
        <v>0</v>
      </c>
      <c r="V197" s="522" t="str">
        <f t="shared" si="94"/>
        <v>#REF!</v>
      </c>
      <c r="W197" s="522">
        <f t="shared" si="95"/>
        <v>0</v>
      </c>
      <c r="X197" s="522">
        <f t="shared" si="96"/>
        <v>0</v>
      </c>
      <c r="Y197" s="522"/>
      <c r="Z197" s="522">
        <f t="shared" si="97"/>
        <v>0</v>
      </c>
      <c r="AA197" s="522" t="s">
        <v>845</v>
      </c>
      <c r="AB197" s="522"/>
      <c r="AC197" s="522"/>
      <c r="AD197" s="522"/>
      <c r="AE197" s="522"/>
      <c r="AF197" s="522"/>
      <c r="AG197" s="522"/>
      <c r="AH197" s="522"/>
      <c r="AI197" s="522"/>
      <c r="AJ197" s="522"/>
      <c r="AK197" s="522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</row>
    <row r="198" spans="1:56" hidden="1" outlineLevel="3">
      <c r="A198" s="514"/>
      <c r="B198" s="515"/>
      <c r="C198" s="516"/>
      <c r="D198" s="517"/>
      <c r="E198" s="518"/>
      <c r="F198" s="519"/>
      <c r="G198" s="520"/>
      <c r="H198" s="521">
        <v>4370</v>
      </c>
      <c r="I198" s="521">
        <f t="shared" si="87"/>
        <v>0</v>
      </c>
      <c r="J198" s="519">
        <v>0</v>
      </c>
      <c r="K198" s="519">
        <f t="shared" si="88"/>
        <v>0</v>
      </c>
      <c r="L198" s="519">
        <v>0</v>
      </c>
      <c r="M198" s="519">
        <f t="shared" si="89"/>
        <v>0</v>
      </c>
      <c r="N198" s="519">
        <v>0</v>
      </c>
      <c r="O198" s="519">
        <f t="shared" si="90"/>
        <v>0</v>
      </c>
      <c r="P198" s="519"/>
      <c r="Q198" s="519"/>
      <c r="R198" s="519">
        <v>0</v>
      </c>
      <c r="S198" s="519">
        <f t="shared" si="91"/>
        <v>0</v>
      </c>
      <c r="T198" s="522">
        <f t="shared" si="92"/>
        <v>0</v>
      </c>
      <c r="U198" s="522">
        <f t="shared" si="93"/>
        <v>0</v>
      </c>
      <c r="V198" s="522" t="str">
        <f t="shared" si="94"/>
        <v>#REF!</v>
      </c>
      <c r="W198" s="522">
        <f t="shared" si="95"/>
        <v>0</v>
      </c>
      <c r="X198" s="522">
        <f t="shared" si="96"/>
        <v>0</v>
      </c>
      <c r="Y198" s="522"/>
      <c r="Z198" s="522">
        <f t="shared" si="97"/>
        <v>0</v>
      </c>
      <c r="AA198" s="522" t="s">
        <v>845</v>
      </c>
      <c r="AB198" s="522"/>
      <c r="AC198" s="522"/>
      <c r="AD198" s="522"/>
      <c r="AE198" s="522"/>
      <c r="AF198" s="522"/>
      <c r="AG198" s="522"/>
      <c r="AH198" s="522"/>
      <c r="AI198" s="522"/>
      <c r="AJ198" s="522"/>
      <c r="AK198" s="522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</row>
    <row r="199" spans="1:56" hidden="1" outlineLevel="1">
      <c r="A199" s="514"/>
      <c r="B199" s="515"/>
      <c r="C199" s="516"/>
      <c r="D199" s="517"/>
      <c r="E199" s="518"/>
      <c r="F199" s="519"/>
      <c r="G199" s="520"/>
      <c r="H199" s="521"/>
      <c r="I199" s="521">
        <f>SUM(T200:T221)</f>
        <v>0</v>
      </c>
      <c r="J199" s="519"/>
      <c r="K199" s="519">
        <f>SUM(U200:U221)</f>
        <v>0</v>
      </c>
      <c r="L199" s="519"/>
      <c r="M199" s="519">
        <f>SUM(W200:W221)</f>
        <v>0</v>
      </c>
      <c r="N199" s="519"/>
      <c r="O199" s="519">
        <f>SUM(X200:X221)</f>
        <v>0</v>
      </c>
      <c r="P199" s="519"/>
      <c r="Q199" s="519"/>
      <c r="R199" s="519"/>
      <c r="S199" s="519" t="e">
        <f>SUM("#REF!)")</f>
        <v>#VALUE!</v>
      </c>
      <c r="T199" s="522"/>
      <c r="U199" s="522"/>
      <c r="V199" s="522"/>
      <c r="W199" s="522"/>
      <c r="X199" s="522"/>
      <c r="Y199" s="522"/>
      <c r="Z199" s="522"/>
      <c r="AA199" s="522" t="s">
        <v>777</v>
      </c>
      <c r="AB199" s="522"/>
      <c r="AC199" s="522"/>
      <c r="AD199" s="522"/>
      <c r="AE199" s="522"/>
      <c r="AF199" s="522"/>
      <c r="AG199" s="522"/>
      <c r="AH199" s="522"/>
      <c r="AI199" s="522"/>
      <c r="AJ199" s="522"/>
      <c r="AK199" s="522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</row>
    <row r="200" spans="1:56" hidden="1" outlineLevel="3">
      <c r="A200" s="514"/>
      <c r="B200" s="515"/>
      <c r="C200" s="516"/>
      <c r="D200" s="517"/>
      <c r="E200" s="518"/>
      <c r="F200" s="519"/>
      <c r="G200" s="520"/>
      <c r="H200" s="521">
        <v>8210</v>
      </c>
      <c r="I200" s="521">
        <f t="shared" ref="I200:I222" si="98">ROUND(E200*H200,2)</f>
        <v>0</v>
      </c>
      <c r="J200" s="519">
        <v>0</v>
      </c>
      <c r="K200" s="519">
        <f t="shared" ref="K200:K222" si="99">ROUND(E200*J200,2)</f>
        <v>0</v>
      </c>
      <c r="L200" s="519">
        <v>0</v>
      </c>
      <c r="M200" s="519">
        <f t="shared" ref="M200:M222" si="100">ROUND(E200*L200,2)</f>
        <v>0</v>
      </c>
      <c r="N200" s="519">
        <v>0</v>
      </c>
      <c r="O200" s="519">
        <f t="shared" ref="O200:O222" si="101">ROUND(E200*N200,2)</f>
        <v>0</v>
      </c>
      <c r="P200" s="519"/>
      <c r="Q200" s="519"/>
      <c r="R200" s="519">
        <v>0</v>
      </c>
      <c r="S200" s="519">
        <f t="shared" ref="S200:S222" si="102">ROUND(E200*R200,2)</f>
        <v>0</v>
      </c>
      <c r="T200" s="522">
        <f t="shared" ref="T200:T222" si="103">I200</f>
        <v>0</v>
      </c>
      <c r="U200" s="522">
        <f t="shared" ref="U200:U222" si="104">K200</f>
        <v>0</v>
      </c>
      <c r="V200" s="522" t="str">
        <f t="shared" ref="V200:V222" si="105">"#REF!"</f>
        <v>#REF!</v>
      </c>
      <c r="W200" s="522">
        <f t="shared" ref="W200:W222" si="106">M200</f>
        <v>0</v>
      </c>
      <c r="X200" s="522">
        <f t="shared" ref="X200:X222" si="107">O200</f>
        <v>0</v>
      </c>
      <c r="Y200" s="522"/>
      <c r="Z200" s="522">
        <f t="shared" ref="Z200:Z222" si="108">G200</f>
        <v>0</v>
      </c>
      <c r="AA200" s="522" t="s">
        <v>845</v>
      </c>
      <c r="AB200" s="522"/>
      <c r="AC200" s="522"/>
      <c r="AD200" s="522"/>
      <c r="AE200" s="522"/>
      <c r="AF200" s="522"/>
      <c r="AG200" s="522"/>
      <c r="AH200" s="522"/>
      <c r="AI200" s="522"/>
      <c r="AJ200" s="522"/>
      <c r="AK200" s="522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</row>
    <row r="201" spans="1:56" hidden="1" outlineLevel="3">
      <c r="A201" s="514"/>
      <c r="B201" s="515"/>
      <c r="C201" s="516"/>
      <c r="D201" s="517"/>
      <c r="E201" s="518"/>
      <c r="F201" s="519"/>
      <c r="G201" s="520"/>
      <c r="H201" s="521">
        <v>2500</v>
      </c>
      <c r="I201" s="521">
        <f t="shared" si="98"/>
        <v>0</v>
      </c>
      <c r="J201" s="519">
        <v>0</v>
      </c>
      <c r="K201" s="519">
        <f t="shared" si="99"/>
        <v>0</v>
      </c>
      <c r="L201" s="519">
        <v>0</v>
      </c>
      <c r="M201" s="519">
        <f t="shared" si="100"/>
        <v>0</v>
      </c>
      <c r="N201" s="519">
        <v>0</v>
      </c>
      <c r="O201" s="519">
        <f t="shared" si="101"/>
        <v>0</v>
      </c>
      <c r="P201" s="519"/>
      <c r="Q201" s="519"/>
      <c r="R201" s="519">
        <v>0</v>
      </c>
      <c r="S201" s="519">
        <f t="shared" si="102"/>
        <v>0</v>
      </c>
      <c r="T201" s="522">
        <f t="shared" si="103"/>
        <v>0</v>
      </c>
      <c r="U201" s="522">
        <f t="shared" si="104"/>
        <v>0</v>
      </c>
      <c r="V201" s="522" t="str">
        <f t="shared" si="105"/>
        <v>#REF!</v>
      </c>
      <c r="W201" s="522">
        <f t="shared" si="106"/>
        <v>0</v>
      </c>
      <c r="X201" s="522">
        <f t="shared" si="107"/>
        <v>0</v>
      </c>
      <c r="Y201" s="522"/>
      <c r="Z201" s="522">
        <f t="shared" si="108"/>
        <v>0</v>
      </c>
      <c r="AA201" s="522" t="s">
        <v>845</v>
      </c>
      <c r="AB201" s="522"/>
      <c r="AC201" s="522"/>
      <c r="AD201" s="522"/>
      <c r="AE201" s="522"/>
      <c r="AF201" s="522"/>
      <c r="AG201" s="522"/>
      <c r="AH201" s="522"/>
      <c r="AI201" s="522"/>
      <c r="AJ201" s="522"/>
      <c r="AK201" s="522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</row>
    <row r="202" spans="1:56" hidden="1" outlineLevel="3">
      <c r="A202" s="514"/>
      <c r="B202" s="515"/>
      <c r="C202" s="516"/>
      <c r="D202" s="517"/>
      <c r="E202" s="518"/>
      <c r="F202" s="519"/>
      <c r="G202" s="520"/>
      <c r="H202" s="521">
        <v>30920</v>
      </c>
      <c r="I202" s="521">
        <f t="shared" si="98"/>
        <v>0</v>
      </c>
      <c r="J202" s="519">
        <v>0</v>
      </c>
      <c r="K202" s="519">
        <f t="shared" si="99"/>
        <v>0</v>
      </c>
      <c r="L202" s="519">
        <v>0</v>
      </c>
      <c r="M202" s="519">
        <f t="shared" si="100"/>
        <v>0</v>
      </c>
      <c r="N202" s="519">
        <v>0</v>
      </c>
      <c r="O202" s="519">
        <f t="shared" si="101"/>
        <v>0</v>
      </c>
      <c r="P202" s="519"/>
      <c r="Q202" s="519"/>
      <c r="R202" s="519">
        <v>0</v>
      </c>
      <c r="S202" s="519">
        <f t="shared" si="102"/>
        <v>0</v>
      </c>
      <c r="T202" s="522">
        <f t="shared" si="103"/>
        <v>0</v>
      </c>
      <c r="U202" s="522">
        <f t="shared" si="104"/>
        <v>0</v>
      </c>
      <c r="V202" s="522" t="str">
        <f t="shared" si="105"/>
        <v>#REF!</v>
      </c>
      <c r="W202" s="522">
        <f t="shared" si="106"/>
        <v>0</v>
      </c>
      <c r="X202" s="522">
        <f t="shared" si="107"/>
        <v>0</v>
      </c>
      <c r="Y202" s="522"/>
      <c r="Z202" s="522">
        <f t="shared" si="108"/>
        <v>0</v>
      </c>
      <c r="AA202" s="522" t="s">
        <v>845</v>
      </c>
      <c r="AB202" s="522"/>
      <c r="AC202" s="522"/>
      <c r="AD202" s="522"/>
      <c r="AE202" s="522"/>
      <c r="AF202" s="522"/>
      <c r="AG202" s="522"/>
      <c r="AH202" s="522"/>
      <c r="AI202" s="522"/>
      <c r="AJ202" s="522"/>
      <c r="AK202" s="522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</row>
    <row r="203" spans="1:56" hidden="1" outlineLevel="3">
      <c r="A203" s="514"/>
      <c r="B203" s="515"/>
      <c r="C203" s="516"/>
      <c r="D203" s="517"/>
      <c r="E203" s="518"/>
      <c r="F203" s="519"/>
      <c r="G203" s="520"/>
      <c r="H203" s="521">
        <v>7380</v>
      </c>
      <c r="I203" s="521">
        <f t="shared" si="98"/>
        <v>0</v>
      </c>
      <c r="J203" s="519">
        <v>0</v>
      </c>
      <c r="K203" s="519">
        <f t="shared" si="99"/>
        <v>0</v>
      </c>
      <c r="L203" s="519">
        <v>0</v>
      </c>
      <c r="M203" s="519">
        <f t="shared" si="100"/>
        <v>0</v>
      </c>
      <c r="N203" s="519">
        <v>0</v>
      </c>
      <c r="O203" s="519">
        <f t="shared" si="101"/>
        <v>0</v>
      </c>
      <c r="P203" s="519"/>
      <c r="Q203" s="519"/>
      <c r="R203" s="519">
        <v>0</v>
      </c>
      <c r="S203" s="519">
        <f t="shared" si="102"/>
        <v>0</v>
      </c>
      <c r="T203" s="522">
        <f t="shared" si="103"/>
        <v>0</v>
      </c>
      <c r="U203" s="522">
        <f t="shared" si="104"/>
        <v>0</v>
      </c>
      <c r="V203" s="522" t="str">
        <f t="shared" si="105"/>
        <v>#REF!</v>
      </c>
      <c r="W203" s="522">
        <f t="shared" si="106"/>
        <v>0</v>
      </c>
      <c r="X203" s="522">
        <f t="shared" si="107"/>
        <v>0</v>
      </c>
      <c r="Y203" s="522"/>
      <c r="Z203" s="522">
        <f t="shared" si="108"/>
        <v>0</v>
      </c>
      <c r="AA203" s="522" t="s">
        <v>845</v>
      </c>
      <c r="AB203" s="522"/>
      <c r="AC203" s="522"/>
      <c r="AD203" s="522"/>
      <c r="AE203" s="522"/>
      <c r="AF203" s="522"/>
      <c r="AG203" s="522"/>
      <c r="AH203" s="522"/>
      <c r="AI203" s="522"/>
      <c r="AJ203" s="522"/>
      <c r="AK203" s="522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</row>
    <row r="204" spans="1:56" hidden="1" outlineLevel="3">
      <c r="A204" s="514"/>
      <c r="B204" s="515"/>
      <c r="C204" s="516"/>
      <c r="D204" s="517"/>
      <c r="E204" s="518"/>
      <c r="F204" s="519"/>
      <c r="G204" s="520"/>
      <c r="H204" s="521">
        <v>10010</v>
      </c>
      <c r="I204" s="521">
        <f t="shared" si="98"/>
        <v>0</v>
      </c>
      <c r="J204" s="519">
        <v>0</v>
      </c>
      <c r="K204" s="519">
        <f t="shared" si="99"/>
        <v>0</v>
      </c>
      <c r="L204" s="519">
        <v>0</v>
      </c>
      <c r="M204" s="519">
        <f t="shared" si="100"/>
        <v>0</v>
      </c>
      <c r="N204" s="519">
        <v>0</v>
      </c>
      <c r="O204" s="519">
        <f t="shared" si="101"/>
        <v>0</v>
      </c>
      <c r="P204" s="519"/>
      <c r="Q204" s="519"/>
      <c r="R204" s="519">
        <v>0</v>
      </c>
      <c r="S204" s="519">
        <f t="shared" si="102"/>
        <v>0</v>
      </c>
      <c r="T204" s="522">
        <f t="shared" si="103"/>
        <v>0</v>
      </c>
      <c r="U204" s="522">
        <f t="shared" si="104"/>
        <v>0</v>
      </c>
      <c r="V204" s="522" t="str">
        <f t="shared" si="105"/>
        <v>#REF!</v>
      </c>
      <c r="W204" s="522">
        <f t="shared" si="106"/>
        <v>0</v>
      </c>
      <c r="X204" s="522">
        <f t="shared" si="107"/>
        <v>0</v>
      </c>
      <c r="Y204" s="522"/>
      <c r="Z204" s="522">
        <f t="shared" si="108"/>
        <v>0</v>
      </c>
      <c r="AA204" s="522" t="s">
        <v>845</v>
      </c>
      <c r="AB204" s="522"/>
      <c r="AC204" s="522"/>
      <c r="AD204" s="522"/>
      <c r="AE204" s="522"/>
      <c r="AF204" s="522"/>
      <c r="AG204" s="522"/>
      <c r="AH204" s="522"/>
      <c r="AI204" s="522"/>
      <c r="AJ204" s="522"/>
      <c r="AK204" s="522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</row>
    <row r="205" spans="1:56" hidden="1" outlineLevel="3">
      <c r="A205" s="514"/>
      <c r="B205" s="515"/>
      <c r="C205" s="516"/>
      <c r="D205" s="517"/>
      <c r="E205" s="518"/>
      <c r="F205" s="519"/>
      <c r="G205" s="520"/>
      <c r="H205" s="521">
        <v>35260</v>
      </c>
      <c r="I205" s="521">
        <f t="shared" si="98"/>
        <v>0</v>
      </c>
      <c r="J205" s="519">
        <v>0</v>
      </c>
      <c r="K205" s="519">
        <f t="shared" si="99"/>
        <v>0</v>
      </c>
      <c r="L205" s="519">
        <v>0</v>
      </c>
      <c r="M205" s="519">
        <f t="shared" si="100"/>
        <v>0</v>
      </c>
      <c r="N205" s="519">
        <v>0</v>
      </c>
      <c r="O205" s="519">
        <f t="shared" si="101"/>
        <v>0</v>
      </c>
      <c r="P205" s="519"/>
      <c r="Q205" s="519"/>
      <c r="R205" s="519">
        <v>0</v>
      </c>
      <c r="S205" s="519">
        <f t="shared" si="102"/>
        <v>0</v>
      </c>
      <c r="T205" s="522">
        <f t="shared" si="103"/>
        <v>0</v>
      </c>
      <c r="U205" s="522">
        <f t="shared" si="104"/>
        <v>0</v>
      </c>
      <c r="V205" s="522" t="str">
        <f t="shared" si="105"/>
        <v>#REF!</v>
      </c>
      <c r="W205" s="522">
        <f t="shared" si="106"/>
        <v>0</v>
      </c>
      <c r="X205" s="522">
        <f t="shared" si="107"/>
        <v>0</v>
      </c>
      <c r="Y205" s="522"/>
      <c r="Z205" s="522">
        <f t="shared" si="108"/>
        <v>0</v>
      </c>
      <c r="AA205" s="522" t="s">
        <v>845</v>
      </c>
      <c r="AB205" s="522"/>
      <c r="AC205" s="522"/>
      <c r="AD205" s="522"/>
      <c r="AE205" s="522"/>
      <c r="AF205" s="522"/>
      <c r="AG205" s="522"/>
      <c r="AH205" s="522"/>
      <c r="AI205" s="522"/>
      <c r="AJ205" s="522"/>
      <c r="AK205" s="522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</row>
    <row r="206" spans="1:56" hidden="1" outlineLevel="3">
      <c r="A206" s="514"/>
      <c r="B206" s="515"/>
      <c r="C206" s="516"/>
      <c r="D206" s="517"/>
      <c r="E206" s="518"/>
      <c r="F206" s="519"/>
      <c r="G206" s="520"/>
      <c r="H206" s="521">
        <v>12280</v>
      </c>
      <c r="I206" s="521">
        <f t="shared" si="98"/>
        <v>0</v>
      </c>
      <c r="J206" s="519">
        <v>0</v>
      </c>
      <c r="K206" s="519">
        <f t="shared" si="99"/>
        <v>0</v>
      </c>
      <c r="L206" s="519">
        <v>0</v>
      </c>
      <c r="M206" s="519">
        <f t="shared" si="100"/>
        <v>0</v>
      </c>
      <c r="N206" s="519">
        <v>0</v>
      </c>
      <c r="O206" s="519">
        <f t="shared" si="101"/>
        <v>0</v>
      </c>
      <c r="P206" s="519"/>
      <c r="Q206" s="519"/>
      <c r="R206" s="519">
        <v>0</v>
      </c>
      <c r="S206" s="519">
        <f t="shared" si="102"/>
        <v>0</v>
      </c>
      <c r="T206" s="522">
        <f t="shared" si="103"/>
        <v>0</v>
      </c>
      <c r="U206" s="522">
        <f t="shared" si="104"/>
        <v>0</v>
      </c>
      <c r="V206" s="522" t="str">
        <f t="shared" si="105"/>
        <v>#REF!</v>
      </c>
      <c r="W206" s="522">
        <f t="shared" si="106"/>
        <v>0</v>
      </c>
      <c r="X206" s="522">
        <f t="shared" si="107"/>
        <v>0</v>
      </c>
      <c r="Y206" s="522"/>
      <c r="Z206" s="522">
        <f t="shared" si="108"/>
        <v>0</v>
      </c>
      <c r="AA206" s="522" t="s">
        <v>845</v>
      </c>
      <c r="AB206" s="522"/>
      <c r="AC206" s="522"/>
      <c r="AD206" s="522"/>
      <c r="AE206" s="522"/>
      <c r="AF206" s="522"/>
      <c r="AG206" s="522"/>
      <c r="AH206" s="522"/>
      <c r="AI206" s="522"/>
      <c r="AJ206" s="522"/>
      <c r="AK206" s="522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</row>
    <row r="207" spans="1:56" hidden="1" outlineLevel="3">
      <c r="A207" s="514"/>
      <c r="B207" s="515"/>
      <c r="C207" s="516"/>
      <c r="D207" s="517"/>
      <c r="E207" s="518"/>
      <c r="F207" s="519"/>
      <c r="G207" s="520"/>
      <c r="H207" s="521">
        <v>1760</v>
      </c>
      <c r="I207" s="521">
        <f t="shared" si="98"/>
        <v>0</v>
      </c>
      <c r="J207" s="519">
        <v>0</v>
      </c>
      <c r="K207" s="519">
        <f t="shared" si="99"/>
        <v>0</v>
      </c>
      <c r="L207" s="519">
        <v>0</v>
      </c>
      <c r="M207" s="519">
        <f t="shared" si="100"/>
        <v>0</v>
      </c>
      <c r="N207" s="519">
        <v>0</v>
      </c>
      <c r="O207" s="519">
        <f t="shared" si="101"/>
        <v>0</v>
      </c>
      <c r="P207" s="519"/>
      <c r="Q207" s="519"/>
      <c r="R207" s="519">
        <v>0</v>
      </c>
      <c r="S207" s="519">
        <f t="shared" si="102"/>
        <v>0</v>
      </c>
      <c r="T207" s="522">
        <f t="shared" si="103"/>
        <v>0</v>
      </c>
      <c r="U207" s="522">
        <f t="shared" si="104"/>
        <v>0</v>
      </c>
      <c r="V207" s="522" t="str">
        <f t="shared" si="105"/>
        <v>#REF!</v>
      </c>
      <c r="W207" s="522">
        <f t="shared" si="106"/>
        <v>0</v>
      </c>
      <c r="X207" s="522">
        <f t="shared" si="107"/>
        <v>0</v>
      </c>
      <c r="Y207" s="522"/>
      <c r="Z207" s="522">
        <f t="shared" si="108"/>
        <v>0</v>
      </c>
      <c r="AA207" s="522" t="s">
        <v>845</v>
      </c>
      <c r="AB207" s="522"/>
      <c r="AC207" s="522"/>
      <c r="AD207" s="522"/>
      <c r="AE207" s="522"/>
      <c r="AF207" s="522"/>
      <c r="AG207" s="522"/>
      <c r="AH207" s="522"/>
      <c r="AI207" s="522"/>
      <c r="AJ207" s="522"/>
      <c r="AK207" s="522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</row>
    <row r="208" spans="1:56" hidden="1" outlineLevel="3">
      <c r="A208" s="514"/>
      <c r="B208" s="515"/>
      <c r="C208" s="516"/>
      <c r="D208" s="517"/>
      <c r="E208" s="518"/>
      <c r="F208" s="519"/>
      <c r="G208" s="520"/>
      <c r="H208" s="521">
        <v>3370</v>
      </c>
      <c r="I208" s="521">
        <f t="shared" si="98"/>
        <v>0</v>
      </c>
      <c r="J208" s="519">
        <v>0</v>
      </c>
      <c r="K208" s="519">
        <f t="shared" si="99"/>
        <v>0</v>
      </c>
      <c r="L208" s="519">
        <v>0</v>
      </c>
      <c r="M208" s="519">
        <f t="shared" si="100"/>
        <v>0</v>
      </c>
      <c r="N208" s="519">
        <v>0</v>
      </c>
      <c r="O208" s="519">
        <f t="shared" si="101"/>
        <v>0</v>
      </c>
      <c r="P208" s="519"/>
      <c r="Q208" s="519"/>
      <c r="R208" s="519">
        <v>0</v>
      </c>
      <c r="S208" s="519">
        <f t="shared" si="102"/>
        <v>0</v>
      </c>
      <c r="T208" s="522">
        <f t="shared" si="103"/>
        <v>0</v>
      </c>
      <c r="U208" s="522">
        <f t="shared" si="104"/>
        <v>0</v>
      </c>
      <c r="V208" s="522" t="str">
        <f t="shared" si="105"/>
        <v>#REF!</v>
      </c>
      <c r="W208" s="522">
        <f t="shared" si="106"/>
        <v>0</v>
      </c>
      <c r="X208" s="522">
        <f t="shared" si="107"/>
        <v>0</v>
      </c>
      <c r="Y208" s="522"/>
      <c r="Z208" s="522">
        <f t="shared" si="108"/>
        <v>0</v>
      </c>
      <c r="AA208" s="522" t="s">
        <v>845</v>
      </c>
      <c r="AB208" s="522"/>
      <c r="AC208" s="522"/>
      <c r="AD208" s="522"/>
      <c r="AE208" s="522"/>
      <c r="AF208" s="522"/>
      <c r="AG208" s="522"/>
      <c r="AH208" s="522"/>
      <c r="AI208" s="522"/>
      <c r="AJ208" s="522"/>
      <c r="AK208" s="522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</row>
    <row r="209" spans="1:56" hidden="1" outlineLevel="3">
      <c r="A209" s="514"/>
      <c r="B209" s="515"/>
      <c r="C209" s="516"/>
      <c r="D209" s="517"/>
      <c r="E209" s="518"/>
      <c r="F209" s="519"/>
      <c r="G209" s="520"/>
      <c r="H209" s="521">
        <v>2100</v>
      </c>
      <c r="I209" s="521">
        <f t="shared" si="98"/>
        <v>0</v>
      </c>
      <c r="J209" s="519">
        <v>0</v>
      </c>
      <c r="K209" s="519">
        <f t="shared" si="99"/>
        <v>0</v>
      </c>
      <c r="L209" s="519">
        <v>0</v>
      </c>
      <c r="M209" s="519">
        <f t="shared" si="100"/>
        <v>0</v>
      </c>
      <c r="N209" s="519">
        <v>0</v>
      </c>
      <c r="O209" s="519">
        <f t="shared" si="101"/>
        <v>0</v>
      </c>
      <c r="P209" s="519"/>
      <c r="Q209" s="519"/>
      <c r="R209" s="519">
        <v>0</v>
      </c>
      <c r="S209" s="519">
        <f t="shared" si="102"/>
        <v>0</v>
      </c>
      <c r="T209" s="522">
        <f t="shared" si="103"/>
        <v>0</v>
      </c>
      <c r="U209" s="522">
        <f t="shared" si="104"/>
        <v>0</v>
      </c>
      <c r="V209" s="522" t="str">
        <f t="shared" si="105"/>
        <v>#REF!</v>
      </c>
      <c r="W209" s="522">
        <f t="shared" si="106"/>
        <v>0</v>
      </c>
      <c r="X209" s="522">
        <f t="shared" si="107"/>
        <v>0</v>
      </c>
      <c r="Y209" s="522"/>
      <c r="Z209" s="522">
        <f t="shared" si="108"/>
        <v>0</v>
      </c>
      <c r="AA209" s="522" t="s">
        <v>845</v>
      </c>
      <c r="AB209" s="522"/>
      <c r="AC209" s="522"/>
      <c r="AD209" s="522"/>
      <c r="AE209" s="522"/>
      <c r="AF209" s="522"/>
      <c r="AG209" s="522"/>
      <c r="AH209" s="522"/>
      <c r="AI209" s="522"/>
      <c r="AJ209" s="522"/>
      <c r="AK209" s="522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</row>
    <row r="210" spans="1:56" hidden="1" outlineLevel="3">
      <c r="A210" s="514"/>
      <c r="B210" s="515"/>
      <c r="C210" s="516"/>
      <c r="D210" s="517"/>
      <c r="E210" s="518"/>
      <c r="F210" s="519"/>
      <c r="G210" s="520"/>
      <c r="H210" s="521">
        <v>3400</v>
      </c>
      <c r="I210" s="521">
        <f t="shared" si="98"/>
        <v>0</v>
      </c>
      <c r="J210" s="519">
        <v>0</v>
      </c>
      <c r="K210" s="519">
        <f t="shared" si="99"/>
        <v>0</v>
      </c>
      <c r="L210" s="519">
        <v>0</v>
      </c>
      <c r="M210" s="519">
        <f t="shared" si="100"/>
        <v>0</v>
      </c>
      <c r="N210" s="519">
        <v>0</v>
      </c>
      <c r="O210" s="519">
        <f t="shared" si="101"/>
        <v>0</v>
      </c>
      <c r="P210" s="519"/>
      <c r="Q210" s="519"/>
      <c r="R210" s="519">
        <v>0</v>
      </c>
      <c r="S210" s="519">
        <f t="shared" si="102"/>
        <v>0</v>
      </c>
      <c r="T210" s="522">
        <f t="shared" si="103"/>
        <v>0</v>
      </c>
      <c r="U210" s="522">
        <f t="shared" si="104"/>
        <v>0</v>
      </c>
      <c r="V210" s="522" t="str">
        <f t="shared" si="105"/>
        <v>#REF!</v>
      </c>
      <c r="W210" s="522">
        <f t="shared" si="106"/>
        <v>0</v>
      </c>
      <c r="X210" s="522">
        <f t="shared" si="107"/>
        <v>0</v>
      </c>
      <c r="Y210" s="522"/>
      <c r="Z210" s="522">
        <f t="shared" si="108"/>
        <v>0</v>
      </c>
      <c r="AA210" s="522" t="s">
        <v>845</v>
      </c>
      <c r="AB210" s="522"/>
      <c r="AC210" s="522"/>
      <c r="AD210" s="522"/>
      <c r="AE210" s="522"/>
      <c r="AF210" s="522"/>
      <c r="AG210" s="522"/>
      <c r="AH210" s="522"/>
      <c r="AI210" s="522"/>
      <c r="AJ210" s="522"/>
      <c r="AK210" s="522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</row>
    <row r="211" spans="1:56" hidden="1" outlineLevel="3">
      <c r="A211" s="514"/>
      <c r="B211" s="515"/>
      <c r="C211" s="516"/>
      <c r="D211" s="517"/>
      <c r="E211" s="518"/>
      <c r="F211" s="519"/>
      <c r="G211" s="520"/>
      <c r="H211" s="521">
        <v>53730</v>
      </c>
      <c r="I211" s="521">
        <f t="shared" si="98"/>
        <v>0</v>
      </c>
      <c r="J211" s="519">
        <v>0</v>
      </c>
      <c r="K211" s="519">
        <f t="shared" si="99"/>
        <v>0</v>
      </c>
      <c r="L211" s="519">
        <v>0</v>
      </c>
      <c r="M211" s="519">
        <f t="shared" si="100"/>
        <v>0</v>
      </c>
      <c r="N211" s="519">
        <v>0</v>
      </c>
      <c r="O211" s="519">
        <f t="shared" si="101"/>
        <v>0</v>
      </c>
      <c r="P211" s="519"/>
      <c r="Q211" s="519"/>
      <c r="R211" s="519">
        <v>0</v>
      </c>
      <c r="S211" s="519">
        <f t="shared" si="102"/>
        <v>0</v>
      </c>
      <c r="T211" s="522">
        <f t="shared" si="103"/>
        <v>0</v>
      </c>
      <c r="U211" s="522">
        <f t="shared" si="104"/>
        <v>0</v>
      </c>
      <c r="V211" s="522" t="str">
        <f t="shared" si="105"/>
        <v>#REF!</v>
      </c>
      <c r="W211" s="522">
        <f t="shared" si="106"/>
        <v>0</v>
      </c>
      <c r="X211" s="522">
        <f t="shared" si="107"/>
        <v>0</v>
      </c>
      <c r="Y211" s="522"/>
      <c r="Z211" s="522">
        <f t="shared" si="108"/>
        <v>0</v>
      </c>
      <c r="AA211" s="522" t="s">
        <v>845</v>
      </c>
      <c r="AB211" s="522"/>
      <c r="AC211" s="522"/>
      <c r="AD211" s="522"/>
      <c r="AE211" s="522"/>
      <c r="AF211" s="522"/>
      <c r="AG211" s="522"/>
      <c r="AH211" s="522"/>
      <c r="AI211" s="522"/>
      <c r="AJ211" s="522"/>
      <c r="AK211" s="522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</row>
    <row r="212" spans="1:56" hidden="1" outlineLevel="3">
      <c r="A212" s="514"/>
      <c r="B212" s="515"/>
      <c r="C212" s="516"/>
      <c r="D212" s="517"/>
      <c r="E212" s="518"/>
      <c r="F212" s="519"/>
      <c r="G212" s="520"/>
      <c r="H212" s="521">
        <v>22800</v>
      </c>
      <c r="I212" s="521">
        <f t="shared" si="98"/>
        <v>0</v>
      </c>
      <c r="J212" s="519">
        <v>0</v>
      </c>
      <c r="K212" s="519">
        <f t="shared" si="99"/>
        <v>0</v>
      </c>
      <c r="L212" s="519">
        <v>0</v>
      </c>
      <c r="M212" s="519">
        <f t="shared" si="100"/>
        <v>0</v>
      </c>
      <c r="N212" s="519">
        <v>0</v>
      </c>
      <c r="O212" s="519">
        <f t="shared" si="101"/>
        <v>0</v>
      </c>
      <c r="P212" s="519"/>
      <c r="Q212" s="519"/>
      <c r="R212" s="519">
        <v>0</v>
      </c>
      <c r="S212" s="519">
        <f t="shared" si="102"/>
        <v>0</v>
      </c>
      <c r="T212" s="522">
        <f t="shared" si="103"/>
        <v>0</v>
      </c>
      <c r="U212" s="522">
        <f t="shared" si="104"/>
        <v>0</v>
      </c>
      <c r="V212" s="522" t="str">
        <f t="shared" si="105"/>
        <v>#REF!</v>
      </c>
      <c r="W212" s="522">
        <f t="shared" si="106"/>
        <v>0</v>
      </c>
      <c r="X212" s="522">
        <f t="shared" si="107"/>
        <v>0</v>
      </c>
      <c r="Y212" s="522"/>
      <c r="Z212" s="522">
        <f t="shared" si="108"/>
        <v>0</v>
      </c>
      <c r="AA212" s="522" t="s">
        <v>845</v>
      </c>
      <c r="AB212" s="522"/>
      <c r="AC212" s="522"/>
      <c r="AD212" s="522"/>
      <c r="AE212" s="522"/>
      <c r="AF212" s="522"/>
      <c r="AG212" s="522"/>
      <c r="AH212" s="522"/>
      <c r="AI212" s="522"/>
      <c r="AJ212" s="522"/>
      <c r="AK212" s="522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</row>
    <row r="213" spans="1:56" hidden="1" outlineLevel="3">
      <c r="A213" s="514"/>
      <c r="B213" s="515"/>
      <c r="C213" s="516"/>
      <c r="D213" s="517"/>
      <c r="E213" s="518"/>
      <c r="F213" s="519"/>
      <c r="G213" s="520"/>
      <c r="H213" s="521">
        <v>13520</v>
      </c>
      <c r="I213" s="521">
        <f t="shared" si="98"/>
        <v>0</v>
      </c>
      <c r="J213" s="519">
        <v>0</v>
      </c>
      <c r="K213" s="519">
        <f t="shared" si="99"/>
        <v>0</v>
      </c>
      <c r="L213" s="519">
        <v>0</v>
      </c>
      <c r="M213" s="519">
        <f t="shared" si="100"/>
        <v>0</v>
      </c>
      <c r="N213" s="519">
        <v>0</v>
      </c>
      <c r="O213" s="519">
        <f t="shared" si="101"/>
        <v>0</v>
      </c>
      <c r="P213" s="519"/>
      <c r="Q213" s="519"/>
      <c r="R213" s="519">
        <v>0</v>
      </c>
      <c r="S213" s="519">
        <f t="shared" si="102"/>
        <v>0</v>
      </c>
      <c r="T213" s="522">
        <f t="shared" si="103"/>
        <v>0</v>
      </c>
      <c r="U213" s="522">
        <f t="shared" si="104"/>
        <v>0</v>
      </c>
      <c r="V213" s="522" t="str">
        <f t="shared" si="105"/>
        <v>#REF!</v>
      </c>
      <c r="W213" s="522">
        <f t="shared" si="106"/>
        <v>0</v>
      </c>
      <c r="X213" s="522">
        <f t="shared" si="107"/>
        <v>0</v>
      </c>
      <c r="Y213" s="522"/>
      <c r="Z213" s="522">
        <f t="shared" si="108"/>
        <v>0</v>
      </c>
      <c r="AA213" s="522" t="s">
        <v>845</v>
      </c>
      <c r="AB213" s="522"/>
      <c r="AC213" s="522"/>
      <c r="AD213" s="522"/>
      <c r="AE213" s="522"/>
      <c r="AF213" s="522"/>
      <c r="AG213" s="522"/>
      <c r="AH213" s="522"/>
      <c r="AI213" s="522"/>
      <c r="AJ213" s="522"/>
      <c r="AK213" s="522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</row>
    <row r="214" spans="1:56" hidden="1" outlineLevel="3">
      <c r="A214" s="514"/>
      <c r="B214" s="515"/>
      <c r="C214" s="516"/>
      <c r="D214" s="517"/>
      <c r="E214" s="518"/>
      <c r="F214" s="519"/>
      <c r="G214" s="520"/>
      <c r="H214" s="521">
        <v>12440</v>
      </c>
      <c r="I214" s="521">
        <f t="shared" si="98"/>
        <v>0</v>
      </c>
      <c r="J214" s="519">
        <v>0</v>
      </c>
      <c r="K214" s="519">
        <f t="shared" si="99"/>
        <v>0</v>
      </c>
      <c r="L214" s="519">
        <v>0</v>
      </c>
      <c r="M214" s="519">
        <f t="shared" si="100"/>
        <v>0</v>
      </c>
      <c r="N214" s="519">
        <v>0</v>
      </c>
      <c r="O214" s="519">
        <f t="shared" si="101"/>
        <v>0</v>
      </c>
      <c r="P214" s="519"/>
      <c r="Q214" s="519"/>
      <c r="R214" s="519">
        <v>0</v>
      </c>
      <c r="S214" s="519">
        <f t="shared" si="102"/>
        <v>0</v>
      </c>
      <c r="T214" s="522">
        <f t="shared" si="103"/>
        <v>0</v>
      </c>
      <c r="U214" s="522">
        <f t="shared" si="104"/>
        <v>0</v>
      </c>
      <c r="V214" s="522" t="str">
        <f t="shared" si="105"/>
        <v>#REF!</v>
      </c>
      <c r="W214" s="522">
        <f t="shared" si="106"/>
        <v>0</v>
      </c>
      <c r="X214" s="522">
        <f t="shared" si="107"/>
        <v>0</v>
      </c>
      <c r="Y214" s="522"/>
      <c r="Z214" s="522">
        <f t="shared" si="108"/>
        <v>0</v>
      </c>
      <c r="AA214" s="522" t="s">
        <v>845</v>
      </c>
      <c r="AB214" s="522"/>
      <c r="AC214" s="522"/>
      <c r="AD214" s="522"/>
      <c r="AE214" s="522"/>
      <c r="AF214" s="522"/>
      <c r="AG214" s="522"/>
      <c r="AH214" s="522"/>
      <c r="AI214" s="522"/>
      <c r="AJ214" s="522"/>
      <c r="AK214" s="522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</row>
    <row r="215" spans="1:56" hidden="1" outlineLevel="3">
      <c r="A215" s="514"/>
      <c r="B215" s="515"/>
      <c r="C215" s="516"/>
      <c r="D215" s="517"/>
      <c r="E215" s="518"/>
      <c r="F215" s="519"/>
      <c r="G215" s="520"/>
      <c r="H215" s="521">
        <v>7610</v>
      </c>
      <c r="I215" s="521">
        <f t="shared" si="98"/>
        <v>0</v>
      </c>
      <c r="J215" s="519">
        <v>0</v>
      </c>
      <c r="K215" s="519">
        <f t="shared" si="99"/>
        <v>0</v>
      </c>
      <c r="L215" s="519">
        <v>0</v>
      </c>
      <c r="M215" s="519">
        <f t="shared" si="100"/>
        <v>0</v>
      </c>
      <c r="N215" s="519">
        <v>0</v>
      </c>
      <c r="O215" s="519">
        <f t="shared" si="101"/>
        <v>0</v>
      </c>
      <c r="P215" s="519"/>
      <c r="Q215" s="519"/>
      <c r="R215" s="519">
        <v>0</v>
      </c>
      <c r="S215" s="519">
        <f t="shared" si="102"/>
        <v>0</v>
      </c>
      <c r="T215" s="522">
        <f t="shared" si="103"/>
        <v>0</v>
      </c>
      <c r="U215" s="522">
        <f t="shared" si="104"/>
        <v>0</v>
      </c>
      <c r="V215" s="522" t="str">
        <f t="shared" si="105"/>
        <v>#REF!</v>
      </c>
      <c r="W215" s="522">
        <f t="shared" si="106"/>
        <v>0</v>
      </c>
      <c r="X215" s="522">
        <f t="shared" si="107"/>
        <v>0</v>
      </c>
      <c r="Y215" s="522"/>
      <c r="Z215" s="522">
        <f t="shared" si="108"/>
        <v>0</v>
      </c>
      <c r="AA215" s="522" t="s">
        <v>845</v>
      </c>
      <c r="AB215" s="522"/>
      <c r="AC215" s="522"/>
      <c r="AD215" s="522"/>
      <c r="AE215" s="522"/>
      <c r="AF215" s="522"/>
      <c r="AG215" s="522"/>
      <c r="AH215" s="522"/>
      <c r="AI215" s="522"/>
      <c r="AJ215" s="522"/>
      <c r="AK215" s="522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</row>
    <row r="216" spans="1:56" hidden="1" outlineLevel="3">
      <c r="A216" s="514"/>
      <c r="B216" s="515"/>
      <c r="C216" s="516"/>
      <c r="D216" s="517"/>
      <c r="E216" s="518"/>
      <c r="F216" s="519"/>
      <c r="G216" s="520"/>
      <c r="H216" s="521">
        <v>4530</v>
      </c>
      <c r="I216" s="521">
        <f t="shared" si="98"/>
        <v>0</v>
      </c>
      <c r="J216" s="519">
        <v>0</v>
      </c>
      <c r="K216" s="519">
        <f t="shared" si="99"/>
        <v>0</v>
      </c>
      <c r="L216" s="519">
        <v>0</v>
      </c>
      <c r="M216" s="519">
        <f t="shared" si="100"/>
        <v>0</v>
      </c>
      <c r="N216" s="519">
        <v>0</v>
      </c>
      <c r="O216" s="519">
        <f t="shared" si="101"/>
        <v>0</v>
      </c>
      <c r="P216" s="519"/>
      <c r="Q216" s="519"/>
      <c r="R216" s="519">
        <v>0</v>
      </c>
      <c r="S216" s="519">
        <f t="shared" si="102"/>
        <v>0</v>
      </c>
      <c r="T216" s="522">
        <f t="shared" si="103"/>
        <v>0</v>
      </c>
      <c r="U216" s="522">
        <f t="shared" si="104"/>
        <v>0</v>
      </c>
      <c r="V216" s="522" t="str">
        <f t="shared" si="105"/>
        <v>#REF!</v>
      </c>
      <c r="W216" s="522">
        <f t="shared" si="106"/>
        <v>0</v>
      </c>
      <c r="X216" s="522">
        <f t="shared" si="107"/>
        <v>0</v>
      </c>
      <c r="Y216" s="522"/>
      <c r="Z216" s="522">
        <f t="shared" si="108"/>
        <v>0</v>
      </c>
      <c r="AA216" s="522" t="s">
        <v>845</v>
      </c>
      <c r="AB216" s="522"/>
      <c r="AC216" s="522"/>
      <c r="AD216" s="522"/>
      <c r="AE216" s="522"/>
      <c r="AF216" s="522"/>
      <c r="AG216" s="522"/>
      <c r="AH216" s="522"/>
      <c r="AI216" s="522"/>
      <c r="AJ216" s="522"/>
      <c r="AK216" s="522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</row>
    <row r="217" spans="1:56" hidden="1" outlineLevel="3">
      <c r="A217" s="514"/>
      <c r="B217" s="515"/>
      <c r="C217" s="516"/>
      <c r="D217" s="517"/>
      <c r="E217" s="518"/>
      <c r="F217" s="519"/>
      <c r="G217" s="520"/>
      <c r="H217" s="521">
        <v>10000</v>
      </c>
      <c r="I217" s="521">
        <f t="shared" si="98"/>
        <v>0</v>
      </c>
      <c r="J217" s="519">
        <v>0</v>
      </c>
      <c r="K217" s="519">
        <f t="shared" si="99"/>
        <v>0</v>
      </c>
      <c r="L217" s="519">
        <v>0</v>
      </c>
      <c r="M217" s="519">
        <f t="shared" si="100"/>
        <v>0</v>
      </c>
      <c r="N217" s="519">
        <v>0</v>
      </c>
      <c r="O217" s="519">
        <f t="shared" si="101"/>
        <v>0</v>
      </c>
      <c r="P217" s="519"/>
      <c r="Q217" s="519"/>
      <c r="R217" s="519">
        <v>0</v>
      </c>
      <c r="S217" s="519">
        <f t="shared" si="102"/>
        <v>0</v>
      </c>
      <c r="T217" s="522">
        <f t="shared" si="103"/>
        <v>0</v>
      </c>
      <c r="U217" s="522">
        <f t="shared" si="104"/>
        <v>0</v>
      </c>
      <c r="V217" s="522" t="str">
        <f t="shared" si="105"/>
        <v>#REF!</v>
      </c>
      <c r="W217" s="522">
        <f t="shared" si="106"/>
        <v>0</v>
      </c>
      <c r="X217" s="522">
        <f t="shared" si="107"/>
        <v>0</v>
      </c>
      <c r="Y217" s="522"/>
      <c r="Z217" s="522">
        <f t="shared" si="108"/>
        <v>0</v>
      </c>
      <c r="AA217" s="522" t="s">
        <v>845</v>
      </c>
      <c r="AB217" s="522"/>
      <c r="AC217" s="522"/>
      <c r="AD217" s="522"/>
      <c r="AE217" s="522"/>
      <c r="AF217" s="522"/>
      <c r="AG217" s="522"/>
      <c r="AH217" s="522"/>
      <c r="AI217" s="522"/>
      <c r="AJ217" s="522"/>
      <c r="AK217" s="522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</row>
    <row r="218" spans="1:56" hidden="1" outlineLevel="3">
      <c r="A218" s="514"/>
      <c r="B218" s="515"/>
      <c r="C218" s="516"/>
      <c r="D218" s="517"/>
      <c r="E218" s="518"/>
      <c r="F218" s="519"/>
      <c r="G218" s="520"/>
      <c r="H218" s="521">
        <v>3660</v>
      </c>
      <c r="I218" s="521">
        <f t="shared" si="98"/>
        <v>0</v>
      </c>
      <c r="J218" s="519">
        <v>0</v>
      </c>
      <c r="K218" s="519">
        <f t="shared" si="99"/>
        <v>0</v>
      </c>
      <c r="L218" s="519">
        <v>0</v>
      </c>
      <c r="M218" s="519">
        <f t="shared" si="100"/>
        <v>0</v>
      </c>
      <c r="N218" s="519">
        <v>0</v>
      </c>
      <c r="O218" s="519">
        <f t="shared" si="101"/>
        <v>0</v>
      </c>
      <c r="P218" s="519"/>
      <c r="Q218" s="519"/>
      <c r="R218" s="519">
        <v>0</v>
      </c>
      <c r="S218" s="519">
        <f t="shared" si="102"/>
        <v>0</v>
      </c>
      <c r="T218" s="522">
        <f t="shared" si="103"/>
        <v>0</v>
      </c>
      <c r="U218" s="522">
        <f t="shared" si="104"/>
        <v>0</v>
      </c>
      <c r="V218" s="522" t="str">
        <f t="shared" si="105"/>
        <v>#REF!</v>
      </c>
      <c r="W218" s="522">
        <f t="shared" si="106"/>
        <v>0</v>
      </c>
      <c r="X218" s="522">
        <f t="shared" si="107"/>
        <v>0</v>
      </c>
      <c r="Y218" s="522"/>
      <c r="Z218" s="522">
        <f t="shared" si="108"/>
        <v>0</v>
      </c>
      <c r="AA218" s="522" t="s">
        <v>845</v>
      </c>
      <c r="AB218" s="522"/>
      <c r="AC218" s="522"/>
      <c r="AD218" s="522"/>
      <c r="AE218" s="522"/>
      <c r="AF218" s="522"/>
      <c r="AG218" s="522"/>
      <c r="AH218" s="522"/>
      <c r="AI218" s="522"/>
      <c r="AJ218" s="522"/>
      <c r="AK218" s="522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</row>
    <row r="219" spans="1:56" hidden="1" outlineLevel="3">
      <c r="A219" s="514"/>
      <c r="B219" s="515"/>
      <c r="C219" s="516"/>
      <c r="D219" s="517"/>
      <c r="E219" s="518"/>
      <c r="F219" s="519"/>
      <c r="G219" s="520"/>
      <c r="H219" s="521">
        <v>14310</v>
      </c>
      <c r="I219" s="521">
        <f t="shared" si="98"/>
        <v>0</v>
      </c>
      <c r="J219" s="519">
        <v>0</v>
      </c>
      <c r="K219" s="519">
        <f t="shared" si="99"/>
        <v>0</v>
      </c>
      <c r="L219" s="519">
        <v>0</v>
      </c>
      <c r="M219" s="519">
        <f t="shared" si="100"/>
        <v>0</v>
      </c>
      <c r="N219" s="519">
        <v>0</v>
      </c>
      <c r="O219" s="519">
        <f t="shared" si="101"/>
        <v>0</v>
      </c>
      <c r="P219" s="519"/>
      <c r="Q219" s="519"/>
      <c r="R219" s="519">
        <v>0</v>
      </c>
      <c r="S219" s="519">
        <f t="shared" si="102"/>
        <v>0</v>
      </c>
      <c r="T219" s="522">
        <f t="shared" si="103"/>
        <v>0</v>
      </c>
      <c r="U219" s="522">
        <f t="shared" si="104"/>
        <v>0</v>
      </c>
      <c r="V219" s="522" t="str">
        <f t="shared" si="105"/>
        <v>#REF!</v>
      </c>
      <c r="W219" s="522">
        <f t="shared" si="106"/>
        <v>0</v>
      </c>
      <c r="X219" s="522">
        <f t="shared" si="107"/>
        <v>0</v>
      </c>
      <c r="Y219" s="522"/>
      <c r="Z219" s="522">
        <f t="shared" si="108"/>
        <v>0</v>
      </c>
      <c r="AA219" s="522" t="s">
        <v>845</v>
      </c>
      <c r="AB219" s="522"/>
      <c r="AC219" s="522"/>
      <c r="AD219" s="522"/>
      <c r="AE219" s="522"/>
      <c r="AF219" s="522"/>
      <c r="AG219" s="522"/>
      <c r="AH219" s="522"/>
      <c r="AI219" s="522"/>
      <c r="AJ219" s="522"/>
      <c r="AK219" s="522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</row>
    <row r="220" spans="1:56" hidden="1" outlineLevel="3">
      <c r="A220" s="514"/>
      <c r="B220" s="515"/>
      <c r="C220" s="516"/>
      <c r="D220" s="517"/>
      <c r="E220" s="518"/>
      <c r="F220" s="519"/>
      <c r="G220" s="520"/>
      <c r="H220" s="521">
        <v>13940</v>
      </c>
      <c r="I220" s="521">
        <f t="shared" si="98"/>
        <v>0</v>
      </c>
      <c r="J220" s="519">
        <v>0</v>
      </c>
      <c r="K220" s="519">
        <f t="shared" si="99"/>
        <v>0</v>
      </c>
      <c r="L220" s="519">
        <v>0</v>
      </c>
      <c r="M220" s="519">
        <f t="shared" si="100"/>
        <v>0</v>
      </c>
      <c r="N220" s="519">
        <v>0</v>
      </c>
      <c r="O220" s="519">
        <f t="shared" si="101"/>
        <v>0</v>
      </c>
      <c r="P220" s="519"/>
      <c r="Q220" s="519"/>
      <c r="R220" s="519">
        <v>0</v>
      </c>
      <c r="S220" s="519">
        <f t="shared" si="102"/>
        <v>0</v>
      </c>
      <c r="T220" s="522">
        <f t="shared" si="103"/>
        <v>0</v>
      </c>
      <c r="U220" s="522">
        <f t="shared" si="104"/>
        <v>0</v>
      </c>
      <c r="V220" s="522" t="str">
        <f t="shared" si="105"/>
        <v>#REF!</v>
      </c>
      <c r="W220" s="522">
        <f t="shared" si="106"/>
        <v>0</v>
      </c>
      <c r="X220" s="522">
        <f t="shared" si="107"/>
        <v>0</v>
      </c>
      <c r="Y220" s="522"/>
      <c r="Z220" s="522">
        <f t="shared" si="108"/>
        <v>0</v>
      </c>
      <c r="AA220" s="522" t="s">
        <v>845</v>
      </c>
      <c r="AB220" s="522"/>
      <c r="AC220" s="522"/>
      <c r="AD220" s="522"/>
      <c r="AE220" s="522"/>
      <c r="AF220" s="522"/>
      <c r="AG220" s="522"/>
      <c r="AH220" s="522"/>
      <c r="AI220" s="522"/>
      <c r="AJ220" s="522"/>
      <c r="AK220" s="522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</row>
    <row r="221" spans="1:56" hidden="1" outlineLevel="3">
      <c r="A221" s="514"/>
      <c r="B221" s="515"/>
      <c r="C221" s="516"/>
      <c r="D221" s="517"/>
      <c r="E221" s="518"/>
      <c r="F221" s="519"/>
      <c r="G221" s="520"/>
      <c r="H221" s="521">
        <v>4370</v>
      </c>
      <c r="I221" s="521">
        <f t="shared" si="98"/>
        <v>0</v>
      </c>
      <c r="J221" s="519">
        <v>0</v>
      </c>
      <c r="K221" s="519">
        <f t="shared" si="99"/>
        <v>0</v>
      </c>
      <c r="L221" s="519">
        <v>0</v>
      </c>
      <c r="M221" s="519">
        <f t="shared" si="100"/>
        <v>0</v>
      </c>
      <c r="N221" s="519">
        <v>0</v>
      </c>
      <c r="O221" s="519">
        <f t="shared" si="101"/>
        <v>0</v>
      </c>
      <c r="P221" s="519"/>
      <c r="Q221" s="519"/>
      <c r="R221" s="519">
        <v>0</v>
      </c>
      <c r="S221" s="519">
        <f t="shared" si="102"/>
        <v>0</v>
      </c>
      <c r="T221" s="522">
        <f t="shared" si="103"/>
        <v>0</v>
      </c>
      <c r="U221" s="522">
        <f t="shared" si="104"/>
        <v>0</v>
      </c>
      <c r="V221" s="522" t="str">
        <f t="shared" si="105"/>
        <v>#REF!</v>
      </c>
      <c r="W221" s="522">
        <f t="shared" si="106"/>
        <v>0</v>
      </c>
      <c r="X221" s="522">
        <f t="shared" si="107"/>
        <v>0</v>
      </c>
      <c r="Y221" s="522"/>
      <c r="Z221" s="522">
        <f t="shared" si="108"/>
        <v>0</v>
      </c>
      <c r="AA221" s="522" t="s">
        <v>845</v>
      </c>
      <c r="AB221" s="522"/>
      <c r="AC221" s="522"/>
      <c r="AD221" s="522"/>
      <c r="AE221" s="522"/>
      <c r="AF221" s="522"/>
      <c r="AG221" s="522"/>
      <c r="AH221" s="522"/>
      <c r="AI221" s="522"/>
      <c r="AJ221" s="522"/>
      <c r="AK221" s="522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</row>
    <row r="222" spans="1:56" hidden="1" outlineLevel="2">
      <c r="A222" s="514"/>
      <c r="B222" s="515"/>
      <c r="C222" s="516"/>
      <c r="D222" s="517"/>
      <c r="E222" s="518"/>
      <c r="F222" s="519"/>
      <c r="G222" s="520"/>
      <c r="H222" s="521">
        <v>0</v>
      </c>
      <c r="I222" s="521">
        <f t="shared" si="98"/>
        <v>0</v>
      </c>
      <c r="J222" s="519">
        <v>0.28999999999999998</v>
      </c>
      <c r="K222" s="519">
        <f t="shared" si="99"/>
        <v>0</v>
      </c>
      <c r="L222" s="519">
        <v>0</v>
      </c>
      <c r="M222" s="519">
        <f t="shared" si="100"/>
        <v>0</v>
      </c>
      <c r="N222" s="519">
        <v>0</v>
      </c>
      <c r="O222" s="519">
        <f t="shared" si="101"/>
        <v>0</v>
      </c>
      <c r="P222" s="519"/>
      <c r="Q222" s="519"/>
      <c r="R222" s="519">
        <v>0</v>
      </c>
      <c r="S222" s="519">
        <f t="shared" si="102"/>
        <v>0</v>
      </c>
      <c r="T222" s="522">
        <f t="shared" si="103"/>
        <v>0</v>
      </c>
      <c r="U222" s="522">
        <f t="shared" si="104"/>
        <v>0</v>
      </c>
      <c r="V222" s="522" t="str">
        <f t="shared" si="105"/>
        <v>#REF!</v>
      </c>
      <c r="W222" s="522">
        <f t="shared" si="106"/>
        <v>0</v>
      </c>
      <c r="X222" s="522">
        <f t="shared" si="107"/>
        <v>0</v>
      </c>
      <c r="Y222" s="522"/>
      <c r="Z222" s="522">
        <f t="shared" si="108"/>
        <v>0</v>
      </c>
      <c r="AA222" s="522" t="s">
        <v>782</v>
      </c>
      <c r="AB222" s="522"/>
      <c r="AC222" s="522"/>
      <c r="AD222" s="522"/>
      <c r="AE222" s="522"/>
      <c r="AF222" s="522"/>
      <c r="AG222" s="522"/>
      <c r="AH222" s="522"/>
      <c r="AI222" s="522"/>
      <c r="AJ222" s="522"/>
      <c r="AK222" s="522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</row>
    <row r="223" spans="1:56" hidden="1" outlineLevel="2">
      <c r="A223" s="514"/>
      <c r="B223" s="515"/>
      <c r="C223" s="516"/>
      <c r="D223" s="517"/>
      <c r="E223" s="518"/>
      <c r="F223" s="519"/>
      <c r="G223" s="520"/>
      <c r="H223" s="521"/>
      <c r="I223" s="521"/>
      <c r="J223" s="519"/>
      <c r="K223" s="519"/>
      <c r="L223" s="519"/>
      <c r="M223" s="519"/>
      <c r="N223" s="519"/>
      <c r="O223" s="519"/>
      <c r="P223" s="519"/>
      <c r="Q223" s="519"/>
      <c r="R223" s="519"/>
      <c r="S223" s="519"/>
      <c r="T223" s="522"/>
      <c r="U223" s="522"/>
      <c r="V223" s="522"/>
      <c r="W223" s="522"/>
      <c r="X223" s="522"/>
      <c r="Y223" s="522"/>
      <c r="Z223" s="522"/>
      <c r="AA223" s="522"/>
      <c r="AB223" s="522"/>
      <c r="AC223" s="522"/>
      <c r="AD223" s="522"/>
      <c r="AE223" s="522"/>
      <c r="AF223" s="522"/>
      <c r="AG223" s="522"/>
      <c r="AH223" s="522"/>
      <c r="AI223" s="522"/>
      <c r="AJ223" s="522"/>
      <c r="AK223" s="522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</row>
    <row r="224" spans="1:56" ht="13.5" customHeight="1" collapsed="1">
      <c r="A224" s="514"/>
      <c r="B224" s="515"/>
      <c r="C224" s="516"/>
      <c r="D224" s="517"/>
      <c r="E224" s="518"/>
      <c r="F224" s="519"/>
      <c r="G224" s="523"/>
      <c r="H224" s="521"/>
      <c r="I224" s="521">
        <f>SUM(T225:T227)</f>
        <v>0</v>
      </c>
      <c r="J224" s="519"/>
      <c r="K224" s="519">
        <f>SUM(U225:U227)</f>
        <v>0</v>
      </c>
      <c r="L224" s="519"/>
      <c r="M224" s="519">
        <f>SUM(W225:W227)</f>
        <v>0</v>
      </c>
      <c r="N224" s="519"/>
      <c r="O224" s="519">
        <f>SUM(X225:X227)</f>
        <v>0</v>
      </c>
      <c r="P224" s="519"/>
      <c r="Q224" s="519"/>
      <c r="R224" s="519"/>
      <c r="S224" s="519" t="e">
        <f>SUM("#REF!)")</f>
        <v>#VALUE!</v>
      </c>
      <c r="T224" s="524"/>
      <c r="U224" s="524"/>
      <c r="V224" s="524"/>
      <c r="W224" s="524"/>
      <c r="X224" s="524"/>
      <c r="Y224" s="524"/>
      <c r="Z224" s="524"/>
      <c r="AA224" s="524" t="s">
        <v>777</v>
      </c>
      <c r="AB224" s="524"/>
      <c r="AC224" s="524"/>
      <c r="AD224" s="524"/>
      <c r="AE224" s="524"/>
      <c r="AF224" s="524"/>
      <c r="AG224" s="524"/>
      <c r="AH224" s="524"/>
      <c r="AI224" s="524"/>
      <c r="AJ224" s="524"/>
      <c r="AK224" s="524"/>
    </row>
    <row r="225" spans="1:56" outlineLevel="2">
      <c r="A225" s="514"/>
      <c r="B225" s="515"/>
      <c r="C225" s="516"/>
      <c r="D225" s="517"/>
      <c r="E225" s="518"/>
      <c r="F225" s="519"/>
      <c r="G225" s="520"/>
      <c r="H225" s="521">
        <v>14.16</v>
      </c>
      <c r="I225" s="521">
        <f>ROUND(E225*H225,2)</f>
        <v>0</v>
      </c>
      <c r="J225" s="519">
        <v>131.34</v>
      </c>
      <c r="K225" s="519">
        <f>ROUND(E225*J225,2)</f>
        <v>0</v>
      </c>
      <c r="L225" s="519">
        <v>6.0000000000000008E-5</v>
      </c>
      <c r="M225" s="519">
        <f>ROUND(E225*L225,2)</f>
        <v>0</v>
      </c>
      <c r="N225" s="519">
        <v>0</v>
      </c>
      <c r="O225" s="519">
        <f>ROUND(E225*N225,2)</f>
        <v>0</v>
      </c>
      <c r="P225" s="519"/>
      <c r="Q225" s="519"/>
      <c r="R225" s="519">
        <v>0.42600000000000005</v>
      </c>
      <c r="S225" s="519">
        <f>ROUND(E225*R225,2)</f>
        <v>0</v>
      </c>
      <c r="T225" s="522">
        <f>I225</f>
        <v>0</v>
      </c>
      <c r="U225" s="522">
        <f>K225</f>
        <v>0</v>
      </c>
      <c r="V225" s="522" t="str">
        <f>"#REF!"</f>
        <v>#REF!</v>
      </c>
      <c r="W225" s="522">
        <f>M225</f>
        <v>0</v>
      </c>
      <c r="X225" s="522">
        <f>O225</f>
        <v>0</v>
      </c>
      <c r="Y225" s="522"/>
      <c r="Z225" s="522">
        <f>G225</f>
        <v>0</v>
      </c>
      <c r="AA225" s="522" t="s">
        <v>782</v>
      </c>
      <c r="AB225" s="522"/>
      <c r="AC225" s="522"/>
      <c r="AD225" s="522"/>
      <c r="AE225" s="522"/>
      <c r="AF225" s="522"/>
      <c r="AG225" s="522"/>
      <c r="AH225" s="522"/>
      <c r="AI225" s="522"/>
      <c r="AJ225" s="522"/>
      <c r="AK225" s="522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</row>
    <row r="226" spans="1:56" outlineLevel="2">
      <c r="A226" s="514"/>
      <c r="B226" s="515"/>
      <c r="C226" s="516"/>
      <c r="D226" s="517"/>
      <c r="E226" s="518"/>
      <c r="F226" s="519"/>
      <c r="G226" s="520"/>
      <c r="H226" s="521">
        <v>80</v>
      </c>
      <c r="I226" s="521">
        <f>ROUND(E226*H226,2)</f>
        <v>0</v>
      </c>
      <c r="J226" s="519">
        <v>0</v>
      </c>
      <c r="K226" s="519">
        <f>ROUND(E226*J226,2)</f>
        <v>0</v>
      </c>
      <c r="L226" s="519">
        <v>0</v>
      </c>
      <c r="M226" s="519">
        <f>ROUND(E226*L226,2)</f>
        <v>0</v>
      </c>
      <c r="N226" s="519">
        <v>0</v>
      </c>
      <c r="O226" s="519">
        <f>ROUND(E226*N226,2)</f>
        <v>0</v>
      </c>
      <c r="P226" s="519"/>
      <c r="Q226" s="519"/>
      <c r="R226" s="519">
        <v>0</v>
      </c>
      <c r="S226" s="519">
        <f>ROUND(E226*R226,2)</f>
        <v>0</v>
      </c>
      <c r="T226" s="522">
        <f>I226</f>
        <v>0</v>
      </c>
      <c r="U226" s="522">
        <f>K226</f>
        <v>0</v>
      </c>
      <c r="V226" s="522" t="str">
        <f>"#REF!"</f>
        <v>#REF!</v>
      </c>
      <c r="W226" s="522">
        <f>M226</f>
        <v>0</v>
      </c>
      <c r="X226" s="522">
        <f>O226</f>
        <v>0</v>
      </c>
      <c r="Y226" s="522"/>
      <c r="Z226" s="522">
        <f>G226</f>
        <v>0</v>
      </c>
      <c r="AA226" s="522" t="s">
        <v>791</v>
      </c>
      <c r="AB226" s="522"/>
      <c r="AC226" s="522"/>
      <c r="AD226" s="522"/>
      <c r="AE226" s="522"/>
      <c r="AF226" s="522"/>
      <c r="AG226" s="522"/>
      <c r="AH226" s="522"/>
      <c r="AI226" s="522"/>
      <c r="AJ226" s="522"/>
      <c r="AK226" s="522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</row>
    <row r="227" spans="1:56" outlineLevel="2">
      <c r="A227" s="514"/>
      <c r="B227" s="515"/>
      <c r="C227" s="516"/>
      <c r="D227" s="517"/>
      <c r="E227" s="518"/>
      <c r="F227" s="519"/>
      <c r="G227" s="520"/>
      <c r="H227" s="521">
        <v>0</v>
      </c>
      <c r="I227" s="521">
        <f>ROUND(E227*H227,2)</f>
        <v>0</v>
      </c>
      <c r="J227" s="519">
        <v>1.7</v>
      </c>
      <c r="K227" s="519">
        <f>ROUND(E227*J227,2)</f>
        <v>0</v>
      </c>
      <c r="L227" s="519">
        <v>0</v>
      </c>
      <c r="M227" s="519">
        <f>ROUND(E227*L227,2)</f>
        <v>0</v>
      </c>
      <c r="N227" s="519">
        <v>0</v>
      </c>
      <c r="O227" s="519">
        <f>ROUND(E227*N227,2)</f>
        <v>0</v>
      </c>
      <c r="P227" s="519"/>
      <c r="Q227" s="519"/>
      <c r="R227" s="519">
        <v>0</v>
      </c>
      <c r="S227" s="519">
        <f>ROUND(E227*R227,2)</f>
        <v>0</v>
      </c>
      <c r="T227" s="522">
        <f>I227</f>
        <v>0</v>
      </c>
      <c r="U227" s="522">
        <f>K227</f>
        <v>0</v>
      </c>
      <c r="V227" s="522" t="str">
        <f>"#REF!"</f>
        <v>#REF!</v>
      </c>
      <c r="W227" s="522">
        <f>M227</f>
        <v>0</v>
      </c>
      <c r="X227" s="522">
        <f>O227</f>
        <v>0</v>
      </c>
      <c r="Y227" s="522"/>
      <c r="Z227" s="522">
        <f>G227</f>
        <v>0</v>
      </c>
      <c r="AA227" s="522" t="s">
        <v>792</v>
      </c>
      <c r="AB227" s="522"/>
      <c r="AC227" s="522"/>
      <c r="AD227" s="522"/>
      <c r="AE227" s="522"/>
      <c r="AF227" s="522"/>
      <c r="AG227" s="522"/>
      <c r="AH227" s="522"/>
      <c r="AI227" s="522"/>
      <c r="AJ227" s="522"/>
      <c r="AK227" s="522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</row>
    <row r="228" spans="1:56">
      <c r="A228" s="514"/>
      <c r="B228" s="515"/>
      <c r="C228" s="516"/>
      <c r="D228" s="517"/>
      <c r="E228" s="518"/>
      <c r="F228" s="519"/>
      <c r="G228" s="523"/>
      <c r="H228" s="521"/>
      <c r="I228" s="521">
        <f>SUM(T229:T231)</f>
        <v>0</v>
      </c>
      <c r="J228" s="519"/>
      <c r="K228" s="519">
        <f>SUM(U229:U231)</f>
        <v>0</v>
      </c>
      <c r="L228" s="519"/>
      <c r="M228" s="519">
        <f>SUM(W229:W231)</f>
        <v>0</v>
      </c>
      <c r="N228" s="519"/>
      <c r="O228" s="519">
        <f>SUM(X229:X231)</f>
        <v>0</v>
      </c>
      <c r="P228" s="519"/>
      <c r="Q228" s="519"/>
      <c r="R228" s="519"/>
      <c r="S228" s="519" t="e">
        <f>SUM("#REF!)")</f>
        <v>#VALUE!</v>
      </c>
      <c r="T228" s="524"/>
      <c r="U228" s="524"/>
      <c r="V228" s="524"/>
      <c r="W228" s="524"/>
      <c r="X228" s="524"/>
      <c r="Y228" s="524"/>
      <c r="Z228" s="524"/>
      <c r="AA228" s="524" t="s">
        <v>777</v>
      </c>
      <c r="AB228" s="524"/>
      <c r="AC228" s="524"/>
      <c r="AD228" s="524"/>
      <c r="AE228" s="524"/>
      <c r="AF228" s="524"/>
      <c r="AG228" s="524"/>
      <c r="AH228" s="524"/>
      <c r="AI228" s="524"/>
      <c r="AJ228" s="524"/>
      <c r="AK228" s="524"/>
    </row>
    <row r="229" spans="1:56" hidden="1" outlineLevel="2">
      <c r="A229" s="514"/>
      <c r="B229" s="515"/>
      <c r="C229" s="516"/>
      <c r="D229" s="517"/>
      <c r="E229" s="518"/>
      <c r="F229" s="519"/>
      <c r="G229" s="520"/>
      <c r="H229" s="521">
        <v>0</v>
      </c>
      <c r="I229" s="521">
        <f>ROUND(E229*H229,2)</f>
        <v>0</v>
      </c>
      <c r="J229" s="519">
        <v>650</v>
      </c>
      <c r="K229" s="519">
        <f>ROUND(E229*J229,2)</f>
        <v>0</v>
      </c>
      <c r="L229" s="519">
        <v>0</v>
      </c>
      <c r="M229" s="519">
        <f>ROUND(E229*L229,2)</f>
        <v>0</v>
      </c>
      <c r="N229" s="519">
        <v>0</v>
      </c>
      <c r="O229" s="519">
        <f>ROUND(E229*N229,2)</f>
        <v>0</v>
      </c>
      <c r="P229" s="519"/>
      <c r="Q229" s="519"/>
      <c r="R229" s="519">
        <v>1.3</v>
      </c>
      <c r="S229" s="519">
        <f>ROUND(E229*R229,2)</f>
        <v>0</v>
      </c>
      <c r="T229" s="522">
        <f>I229</f>
        <v>0</v>
      </c>
      <c r="U229" s="522">
        <f>K229</f>
        <v>0</v>
      </c>
      <c r="V229" s="522" t="str">
        <f>"#REF!"</f>
        <v>#REF!</v>
      </c>
      <c r="W229" s="522">
        <f>M229</f>
        <v>0</v>
      </c>
      <c r="X229" s="522">
        <f>O229</f>
        <v>0</v>
      </c>
      <c r="Y229" s="522"/>
      <c r="Z229" s="522">
        <f>G229</f>
        <v>0</v>
      </c>
      <c r="AA229" s="522" t="s">
        <v>846</v>
      </c>
      <c r="AB229" s="522"/>
      <c r="AC229" s="522"/>
      <c r="AD229" s="522"/>
      <c r="AE229" s="522"/>
      <c r="AF229" s="522"/>
      <c r="AG229" s="522"/>
      <c r="AH229" s="522"/>
      <c r="AI229" s="522"/>
      <c r="AJ229" s="522"/>
      <c r="AK229" s="522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</row>
    <row r="230" spans="1:56" hidden="1" outlineLevel="2">
      <c r="A230" s="514"/>
      <c r="B230" s="515"/>
      <c r="C230" s="516"/>
      <c r="D230" s="517"/>
      <c r="E230" s="518"/>
      <c r="F230" s="519"/>
      <c r="G230" s="520"/>
      <c r="H230" s="521">
        <v>0</v>
      </c>
      <c r="I230" s="521">
        <f>ROUND(E230*H230,2)</f>
        <v>0</v>
      </c>
      <c r="J230" s="519">
        <v>1600</v>
      </c>
      <c r="K230" s="519">
        <f>ROUND(E230*J230,2)</f>
        <v>0</v>
      </c>
      <c r="L230" s="519">
        <v>0</v>
      </c>
      <c r="M230" s="519">
        <f>ROUND(E230*L230,2)</f>
        <v>0</v>
      </c>
      <c r="N230" s="519">
        <v>0</v>
      </c>
      <c r="O230" s="519">
        <f>ROUND(E230*N230,2)</f>
        <v>0</v>
      </c>
      <c r="P230" s="519"/>
      <c r="Q230" s="519"/>
      <c r="R230" s="519">
        <v>0.52</v>
      </c>
      <c r="S230" s="519">
        <f>ROUND(E230*R230,2)</f>
        <v>0</v>
      </c>
      <c r="T230" s="522">
        <f>I230</f>
        <v>0</v>
      </c>
      <c r="U230" s="522">
        <f>K230</f>
        <v>0</v>
      </c>
      <c r="V230" s="522" t="str">
        <f>"#REF!"</f>
        <v>#REF!</v>
      </c>
      <c r="W230" s="522">
        <f>M230</f>
        <v>0</v>
      </c>
      <c r="X230" s="522">
        <f>O230</f>
        <v>0</v>
      </c>
      <c r="Y230" s="522"/>
      <c r="Z230" s="522">
        <f>G230</f>
        <v>0</v>
      </c>
      <c r="AA230" s="522" t="s">
        <v>846</v>
      </c>
      <c r="AB230" s="522"/>
      <c r="AC230" s="522"/>
      <c r="AD230" s="522"/>
      <c r="AE230" s="522"/>
      <c r="AF230" s="522"/>
      <c r="AG230" s="522"/>
      <c r="AH230" s="522"/>
      <c r="AI230" s="522"/>
      <c r="AJ230" s="522"/>
      <c r="AK230" s="522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</row>
    <row r="231" spans="1:56" outlineLevel="2">
      <c r="A231" s="514"/>
      <c r="B231" s="515"/>
      <c r="C231" s="516"/>
      <c r="D231" s="517"/>
      <c r="E231" s="518"/>
      <c r="F231" s="519"/>
      <c r="G231" s="520"/>
      <c r="H231" s="521">
        <v>0</v>
      </c>
      <c r="I231" s="521">
        <f>ROUND(E231*H231,2)</f>
        <v>0</v>
      </c>
      <c r="J231" s="519">
        <v>210</v>
      </c>
      <c r="K231" s="519">
        <f>ROUND(E231*J231,2)</f>
        <v>0</v>
      </c>
      <c r="L231" s="519">
        <v>0</v>
      </c>
      <c r="M231" s="519">
        <f>ROUND(E231*L231,2)</f>
        <v>0</v>
      </c>
      <c r="N231" s="519">
        <v>0</v>
      </c>
      <c r="O231" s="519">
        <f>ROUND(E231*N231,2)</f>
        <v>0</v>
      </c>
      <c r="P231" s="519"/>
      <c r="Q231" s="519"/>
      <c r="R231" s="519">
        <v>0</v>
      </c>
      <c r="S231" s="519">
        <f>ROUND(E231*R231,2)</f>
        <v>0</v>
      </c>
      <c r="T231" s="522">
        <f>I231</f>
        <v>0</v>
      </c>
      <c r="U231" s="522">
        <f>K231</f>
        <v>0</v>
      </c>
      <c r="V231" s="522" t="str">
        <f>"#REF!"</f>
        <v>#REF!</v>
      </c>
      <c r="W231" s="522">
        <f>M231</f>
        <v>0</v>
      </c>
      <c r="X231" s="522">
        <f>O231</f>
        <v>0</v>
      </c>
      <c r="Y231" s="522"/>
      <c r="Z231" s="522">
        <f>G231</f>
        <v>0</v>
      </c>
      <c r="AA231" s="522" t="s">
        <v>846</v>
      </c>
      <c r="AB231" s="522"/>
      <c r="AC231" s="522"/>
      <c r="AD231" s="522"/>
      <c r="AE231" s="522"/>
      <c r="AF231" s="522"/>
      <c r="AG231" s="522"/>
      <c r="AH231" s="522"/>
      <c r="AI231" s="522"/>
      <c r="AJ231" s="522"/>
      <c r="AK231" s="522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</row>
    <row r="232" spans="1:56">
      <c r="A232" s="525"/>
      <c r="B232" s="526"/>
      <c r="C232" s="527"/>
      <c r="D232" s="528"/>
      <c r="E232" s="525"/>
      <c r="F232" s="525"/>
      <c r="G232" s="529"/>
      <c r="H232" s="525"/>
      <c r="I232" s="525"/>
      <c r="J232" s="525"/>
      <c r="K232" s="525"/>
      <c r="L232" s="525"/>
      <c r="M232" s="525"/>
      <c r="N232" s="525"/>
      <c r="O232" s="525"/>
      <c r="P232" s="525"/>
      <c r="Q232" s="525"/>
      <c r="R232" s="525"/>
      <c r="S232" s="525"/>
      <c r="T232" s="524"/>
      <c r="U232" s="524"/>
      <c r="V232" s="524"/>
      <c r="W232" s="524"/>
      <c r="X232" s="524"/>
      <c r="Y232" s="524">
        <v>15</v>
      </c>
      <c r="Z232" s="524">
        <v>21</v>
      </c>
      <c r="AA232" s="524"/>
      <c r="AB232" s="524"/>
      <c r="AC232" s="524"/>
      <c r="AD232" s="524"/>
      <c r="AE232" s="524"/>
      <c r="AF232" s="524"/>
      <c r="AG232" s="524"/>
      <c r="AH232" s="524"/>
      <c r="AI232" s="524"/>
      <c r="AJ232" s="524"/>
      <c r="AK232" s="524"/>
    </row>
    <row r="233" spans="1:56">
      <c r="A233" s="524"/>
      <c r="B233" s="530"/>
      <c r="C233" s="531"/>
      <c r="D233" s="532"/>
      <c r="E233" s="524"/>
      <c r="F233" s="524"/>
      <c r="G233" s="533"/>
      <c r="H233" s="524"/>
      <c r="I233" s="524"/>
      <c r="J233" s="524"/>
      <c r="K233" s="524"/>
      <c r="L233" s="524"/>
      <c r="M233" s="524"/>
      <c r="N233" s="524"/>
      <c r="O233" s="524"/>
      <c r="P233" s="524"/>
      <c r="Q233" s="524"/>
      <c r="R233" s="524"/>
      <c r="S233" s="524"/>
      <c r="T233" s="524"/>
      <c r="U233" s="524"/>
      <c r="V233" s="524"/>
      <c r="W233" s="524"/>
      <c r="X233" s="524"/>
      <c r="Y233" s="524"/>
      <c r="Z233" s="524"/>
      <c r="AA233" s="524" t="s">
        <v>847</v>
      </c>
      <c r="AB233" s="524"/>
      <c r="AC233" s="524"/>
      <c r="AD233" s="524"/>
      <c r="AE233" s="524"/>
      <c r="AF233" s="524"/>
      <c r="AG233" s="524"/>
      <c r="AH233" s="524"/>
      <c r="AI233" s="524"/>
      <c r="AJ233" s="524"/>
      <c r="AK233" s="524"/>
    </row>
    <row r="234" spans="1:56">
      <c r="A234" s="524"/>
      <c r="B234" s="530"/>
      <c r="C234" s="530"/>
      <c r="D234" s="532"/>
      <c r="E234" s="524"/>
      <c r="F234" s="524"/>
      <c r="G234" s="534"/>
      <c r="H234" s="524"/>
      <c r="I234" s="524"/>
      <c r="J234" s="524"/>
      <c r="K234" s="524"/>
      <c r="L234" s="524"/>
      <c r="M234" s="524"/>
      <c r="N234" s="524"/>
      <c r="O234" s="524"/>
      <c r="P234" s="524"/>
      <c r="Q234" s="524"/>
      <c r="R234" s="524"/>
      <c r="S234" s="524"/>
      <c r="T234" s="524"/>
      <c r="U234" s="524"/>
      <c r="V234" s="524"/>
      <c r="W234" s="524"/>
      <c r="X234" s="524"/>
      <c r="Y234" s="524"/>
      <c r="Z234" s="524"/>
      <c r="AA234" s="524"/>
      <c r="AB234" s="524"/>
      <c r="AC234" s="524"/>
      <c r="AD234" s="524"/>
      <c r="AE234" s="524"/>
      <c r="AF234" s="524"/>
      <c r="AG234" s="524"/>
      <c r="AH234" s="524"/>
      <c r="AI234" s="524"/>
      <c r="AJ234" s="524"/>
      <c r="AK234" s="524"/>
    </row>
    <row r="235" spans="1:56">
      <c r="A235" s="524"/>
      <c r="B235" s="530"/>
      <c r="C235" s="530"/>
      <c r="D235" s="532"/>
      <c r="E235" s="524"/>
      <c r="F235" s="524"/>
      <c r="G235" s="524"/>
      <c r="H235" s="524"/>
      <c r="I235" s="524"/>
      <c r="J235" s="524"/>
      <c r="K235" s="524"/>
      <c r="L235" s="524"/>
      <c r="M235" s="524"/>
      <c r="N235" s="524"/>
      <c r="O235" s="524"/>
      <c r="P235" s="524"/>
      <c r="Q235" s="524"/>
      <c r="R235" s="524"/>
      <c r="S235" s="524"/>
      <c r="T235" s="524"/>
      <c r="U235" s="524"/>
      <c r="V235" s="524"/>
      <c r="W235" s="524"/>
      <c r="X235" s="524"/>
      <c r="Y235" s="524"/>
      <c r="Z235" s="524"/>
      <c r="AA235" s="524"/>
      <c r="AB235" s="524"/>
      <c r="AC235" s="524"/>
      <c r="AD235" s="524"/>
      <c r="AE235" s="524"/>
      <c r="AF235" s="524"/>
      <c r="AG235" s="524"/>
      <c r="AH235" s="524"/>
      <c r="AI235" s="524"/>
      <c r="AJ235" s="524"/>
      <c r="AK235" s="524"/>
    </row>
    <row r="236" spans="1:56">
      <c r="A236" s="524"/>
      <c r="B236" s="530"/>
      <c r="C236" s="530"/>
      <c r="D236" s="532"/>
      <c r="E236" s="524"/>
      <c r="F236" s="524"/>
      <c r="G236" s="524"/>
      <c r="H236" s="524"/>
      <c r="I236" s="524"/>
      <c r="J236" s="524"/>
      <c r="K236" s="524"/>
      <c r="L236" s="524"/>
      <c r="M236" s="524"/>
      <c r="N236" s="524"/>
      <c r="O236" s="524"/>
      <c r="P236" s="524"/>
      <c r="Q236" s="524"/>
      <c r="R236" s="524"/>
      <c r="S236" s="524"/>
      <c r="T236" s="524"/>
      <c r="U236" s="524"/>
      <c r="V236" s="524"/>
      <c r="W236" s="524"/>
      <c r="X236" s="524"/>
      <c r="Y236" s="524"/>
      <c r="Z236" s="524"/>
      <c r="AA236" s="524"/>
      <c r="AB236" s="524"/>
      <c r="AC236" s="524"/>
      <c r="AD236" s="524"/>
      <c r="AE236" s="524"/>
      <c r="AF236" s="524"/>
      <c r="AG236" s="524"/>
      <c r="AH236" s="524"/>
      <c r="AI236" s="524"/>
      <c r="AJ236" s="524"/>
      <c r="AK236" s="524"/>
    </row>
    <row r="237" spans="1:56">
      <c r="A237" s="524"/>
      <c r="B237" s="530"/>
      <c r="C237" s="530"/>
      <c r="D237" s="532"/>
      <c r="E237" s="524"/>
      <c r="F237" s="524"/>
      <c r="G237" s="524"/>
      <c r="H237" s="524"/>
      <c r="I237" s="524"/>
      <c r="J237" s="524"/>
      <c r="K237" s="524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524"/>
      <c r="AA237" s="524"/>
      <c r="AB237" s="524"/>
      <c r="AC237" s="524"/>
      <c r="AD237" s="524"/>
      <c r="AE237" s="524"/>
      <c r="AF237" s="524"/>
      <c r="AG237" s="524"/>
      <c r="AH237" s="524"/>
      <c r="AI237" s="524"/>
      <c r="AJ237" s="524"/>
      <c r="AK237" s="524"/>
    </row>
    <row r="238" spans="1:56">
      <c r="A238" s="524"/>
      <c r="B238" s="530"/>
      <c r="C238" s="530"/>
      <c r="D238" s="532"/>
      <c r="E238" s="524"/>
      <c r="F238" s="524"/>
      <c r="G238" s="524"/>
      <c r="H238" s="524"/>
      <c r="I238" s="524"/>
      <c r="J238" s="524"/>
      <c r="K238" s="524"/>
      <c r="L238" s="524"/>
      <c r="M238" s="524"/>
      <c r="N238" s="524"/>
      <c r="O238" s="524"/>
      <c r="P238" s="524"/>
      <c r="Q238" s="524"/>
      <c r="R238" s="524"/>
      <c r="S238" s="524"/>
      <c r="T238" s="524"/>
      <c r="U238" s="524"/>
      <c r="V238" s="524"/>
      <c r="W238" s="524"/>
      <c r="X238" s="524"/>
      <c r="Y238" s="524"/>
      <c r="Z238" s="524"/>
      <c r="AA238" s="524"/>
      <c r="AB238" s="524"/>
      <c r="AC238" s="524"/>
      <c r="AD238" s="524"/>
      <c r="AE238" s="524"/>
      <c r="AF238" s="524"/>
      <c r="AG238" s="524"/>
      <c r="AH238" s="524"/>
      <c r="AI238" s="524"/>
      <c r="AJ238" s="524"/>
      <c r="AK238" s="524"/>
    </row>
    <row r="239" spans="1:56">
      <c r="A239" s="524"/>
      <c r="B239" s="530"/>
      <c r="C239" s="530"/>
      <c r="D239" s="532"/>
      <c r="E239" s="524"/>
      <c r="F239" s="524"/>
      <c r="G239" s="524"/>
      <c r="H239" s="524"/>
      <c r="I239" s="524"/>
      <c r="J239" s="524"/>
      <c r="K239" s="524"/>
      <c r="L239" s="524"/>
      <c r="M239" s="524"/>
      <c r="N239" s="524"/>
      <c r="O239" s="524"/>
      <c r="P239" s="524"/>
      <c r="Q239" s="524"/>
      <c r="R239" s="524"/>
      <c r="S239" s="524"/>
      <c r="T239" s="524"/>
      <c r="U239" s="524"/>
      <c r="V239" s="524"/>
      <c r="W239" s="524"/>
      <c r="X239" s="524"/>
      <c r="Y239" s="524"/>
      <c r="Z239" s="524"/>
      <c r="AA239" s="524"/>
      <c r="AB239" s="524"/>
      <c r="AC239" s="524"/>
      <c r="AD239" s="524"/>
      <c r="AE239" s="524"/>
      <c r="AF239" s="524"/>
      <c r="AG239" s="524"/>
      <c r="AH239" s="524"/>
      <c r="AI239" s="524"/>
      <c r="AJ239" s="524"/>
      <c r="AK239" s="524"/>
    </row>
    <row r="240" spans="1:56">
      <c r="A240" s="524"/>
      <c r="B240" s="530"/>
      <c r="C240" s="530"/>
      <c r="D240" s="532"/>
      <c r="E240" s="524"/>
      <c r="F240" s="524"/>
      <c r="G240" s="524"/>
      <c r="H240" s="524"/>
      <c r="I240" s="524"/>
      <c r="J240" s="524"/>
      <c r="K240" s="524"/>
      <c r="L240" s="524"/>
      <c r="M240" s="524"/>
      <c r="N240" s="524"/>
      <c r="O240" s="524"/>
      <c r="P240" s="524"/>
      <c r="Q240" s="524"/>
      <c r="R240" s="524"/>
      <c r="S240" s="524"/>
      <c r="T240" s="524"/>
      <c r="U240" s="524"/>
      <c r="V240" s="524"/>
      <c r="W240" s="524"/>
      <c r="X240" s="524"/>
      <c r="Y240" s="524"/>
      <c r="Z240" s="524"/>
      <c r="AA240" s="524"/>
      <c r="AB240" s="524"/>
      <c r="AC240" s="524"/>
      <c r="AD240" s="524"/>
      <c r="AE240" s="524"/>
      <c r="AF240" s="524"/>
      <c r="AG240" s="524"/>
      <c r="AH240" s="524"/>
      <c r="AI240" s="524"/>
      <c r="AJ240" s="524"/>
      <c r="AK240" s="524"/>
    </row>
    <row r="241" spans="1:37">
      <c r="A241" s="524"/>
      <c r="B241" s="530"/>
      <c r="C241" s="530"/>
      <c r="D241" s="532"/>
      <c r="E241" s="524"/>
      <c r="F241" s="524"/>
      <c r="G241" s="524"/>
      <c r="H241" s="524"/>
      <c r="I241" s="524"/>
      <c r="J241" s="524"/>
      <c r="K241" s="524"/>
      <c r="L241" s="524"/>
      <c r="M241" s="524"/>
      <c r="N241" s="524"/>
      <c r="O241" s="524"/>
      <c r="P241" s="524"/>
      <c r="Q241" s="524"/>
      <c r="R241" s="524"/>
      <c r="S241" s="524"/>
      <c r="T241" s="524"/>
      <c r="U241" s="524"/>
      <c r="V241" s="524"/>
      <c r="W241" s="524"/>
      <c r="X241" s="524"/>
      <c r="Y241" s="524"/>
      <c r="Z241" s="524"/>
      <c r="AA241" s="524"/>
      <c r="AB241" s="524"/>
      <c r="AC241" s="524"/>
      <c r="AD241" s="524"/>
      <c r="AE241" s="524"/>
      <c r="AF241" s="524"/>
      <c r="AG241" s="524"/>
      <c r="AH241" s="524"/>
      <c r="AI241" s="524"/>
      <c r="AJ241" s="524"/>
      <c r="AK241" s="524"/>
    </row>
    <row r="242" spans="1:37">
      <c r="A242" s="524"/>
      <c r="B242" s="530"/>
      <c r="C242" s="530"/>
      <c r="D242" s="532"/>
      <c r="E242" s="524"/>
      <c r="F242" s="524"/>
      <c r="G242" s="524"/>
      <c r="H242" s="524"/>
      <c r="I242" s="524"/>
      <c r="J242" s="524"/>
      <c r="K242" s="524"/>
      <c r="L242" s="524"/>
      <c r="M242" s="524"/>
      <c r="N242" s="524"/>
      <c r="O242" s="524"/>
      <c r="P242" s="524"/>
      <c r="Q242" s="524"/>
      <c r="R242" s="524"/>
      <c r="S242" s="524"/>
      <c r="T242" s="524"/>
      <c r="U242" s="524"/>
      <c r="V242" s="524"/>
      <c r="W242" s="524"/>
      <c r="X242" s="524"/>
      <c r="Y242" s="524"/>
      <c r="Z242" s="524"/>
      <c r="AA242" s="524"/>
      <c r="AB242" s="524"/>
      <c r="AC242" s="524"/>
      <c r="AD242" s="524"/>
      <c r="AE242" s="524"/>
      <c r="AF242" s="524"/>
      <c r="AG242" s="524"/>
      <c r="AH242" s="524"/>
      <c r="AI242" s="524"/>
      <c r="AJ242" s="524"/>
      <c r="AK242" s="524"/>
    </row>
    <row r="243" spans="1:37">
      <c r="A243" s="524"/>
      <c r="B243" s="530"/>
      <c r="C243" s="530"/>
      <c r="D243" s="532"/>
      <c r="E243" s="524"/>
      <c r="F243" s="524"/>
      <c r="G243" s="524"/>
      <c r="H243" s="524"/>
      <c r="I243" s="524"/>
      <c r="J243" s="524"/>
      <c r="K243" s="524"/>
      <c r="L243" s="524"/>
      <c r="M243" s="524"/>
      <c r="N243" s="524"/>
      <c r="O243" s="524"/>
      <c r="P243" s="524"/>
      <c r="Q243" s="524"/>
      <c r="R243" s="524"/>
      <c r="S243" s="524"/>
      <c r="T243" s="524"/>
      <c r="U243" s="524"/>
      <c r="V243" s="524"/>
      <c r="W243" s="524"/>
      <c r="X243" s="524"/>
      <c r="Y243" s="524"/>
      <c r="Z243" s="524"/>
      <c r="AA243" s="524"/>
      <c r="AB243" s="524"/>
      <c r="AC243" s="524"/>
      <c r="AD243" s="524"/>
      <c r="AE243" s="524"/>
      <c r="AF243" s="524"/>
      <c r="AG243" s="524"/>
      <c r="AH243" s="524"/>
      <c r="AI243" s="524"/>
      <c r="AJ243" s="524"/>
      <c r="AK243" s="524"/>
    </row>
    <row r="244" spans="1:37">
      <c r="A244" s="524"/>
      <c r="B244" s="530"/>
      <c r="C244" s="530"/>
      <c r="D244" s="532"/>
      <c r="E244" s="524"/>
      <c r="F244" s="524"/>
      <c r="G244" s="524"/>
      <c r="H244" s="524"/>
      <c r="I244" s="524"/>
      <c r="J244" s="524"/>
      <c r="K244" s="524"/>
      <c r="L244" s="524"/>
      <c r="M244" s="524"/>
      <c r="N244" s="524"/>
      <c r="O244" s="524"/>
      <c r="P244" s="524"/>
      <c r="Q244" s="524"/>
      <c r="R244" s="524"/>
      <c r="S244" s="524"/>
      <c r="T244" s="524"/>
      <c r="U244" s="524"/>
      <c r="V244" s="524"/>
      <c r="W244" s="524"/>
      <c r="X244" s="524"/>
      <c r="Y244" s="524"/>
      <c r="Z244" s="524"/>
      <c r="AA244" s="524"/>
      <c r="AB244" s="524"/>
      <c r="AC244" s="524"/>
      <c r="AD244" s="524"/>
      <c r="AE244" s="524"/>
      <c r="AF244" s="524"/>
      <c r="AG244" s="524"/>
      <c r="AH244" s="524"/>
      <c r="AI244" s="524"/>
      <c r="AJ244" s="524"/>
      <c r="AK244" s="524"/>
    </row>
    <row r="245" spans="1:37">
      <c r="A245" s="524"/>
      <c r="B245" s="530"/>
      <c r="C245" s="530"/>
      <c r="D245" s="532"/>
      <c r="E245" s="524"/>
      <c r="F245" s="524"/>
      <c r="G245" s="524"/>
      <c r="H245" s="524"/>
      <c r="I245" s="524"/>
      <c r="J245" s="524"/>
      <c r="K245" s="524"/>
      <c r="L245" s="524"/>
      <c r="M245" s="524"/>
      <c r="N245" s="524"/>
      <c r="O245" s="524"/>
      <c r="P245" s="524"/>
      <c r="Q245" s="524"/>
      <c r="R245" s="524"/>
      <c r="S245" s="524"/>
      <c r="T245" s="524"/>
      <c r="U245" s="524"/>
      <c r="V245" s="524"/>
      <c r="W245" s="524"/>
      <c r="X245" s="524"/>
      <c r="Y245" s="524"/>
      <c r="Z245" s="524"/>
      <c r="AA245" s="524"/>
      <c r="AB245" s="524"/>
      <c r="AC245" s="524"/>
      <c r="AD245" s="524"/>
      <c r="AE245" s="524"/>
      <c r="AF245" s="524"/>
      <c r="AG245" s="524"/>
      <c r="AH245" s="524"/>
      <c r="AI245" s="524"/>
      <c r="AJ245" s="524"/>
      <c r="AK245" s="524"/>
    </row>
    <row r="246" spans="1:37">
      <c r="A246" s="524"/>
      <c r="B246" s="530"/>
      <c r="C246" s="530"/>
      <c r="D246" s="532"/>
      <c r="E246" s="524"/>
      <c r="F246" s="524"/>
      <c r="G246" s="524"/>
      <c r="H246" s="524"/>
      <c r="I246" s="524"/>
      <c r="J246" s="524"/>
      <c r="K246" s="524"/>
      <c r="L246" s="524"/>
      <c r="M246" s="524"/>
      <c r="N246" s="524"/>
      <c r="O246" s="524"/>
      <c r="P246" s="524"/>
      <c r="Q246" s="524"/>
      <c r="R246" s="524"/>
      <c r="S246" s="524"/>
      <c r="T246" s="524"/>
      <c r="U246" s="524"/>
      <c r="V246" s="524"/>
      <c r="W246" s="524"/>
      <c r="X246" s="524"/>
      <c r="Y246" s="524"/>
      <c r="Z246" s="524"/>
      <c r="AA246" s="524"/>
      <c r="AB246" s="524"/>
      <c r="AC246" s="524"/>
      <c r="AD246" s="524"/>
      <c r="AE246" s="524"/>
      <c r="AF246" s="524"/>
      <c r="AG246" s="524"/>
      <c r="AH246" s="524"/>
      <c r="AI246" s="524"/>
      <c r="AJ246" s="524"/>
      <c r="AK246" s="524"/>
    </row>
    <row r="247" spans="1:37">
      <c r="A247" s="524"/>
      <c r="B247" s="530"/>
      <c r="C247" s="530"/>
      <c r="D247" s="532"/>
      <c r="E247" s="524"/>
      <c r="F247" s="524"/>
      <c r="G247" s="524"/>
      <c r="H247" s="524"/>
      <c r="I247" s="524"/>
      <c r="J247" s="524"/>
      <c r="K247" s="524"/>
      <c r="L247" s="524"/>
      <c r="M247" s="524"/>
      <c r="N247" s="524"/>
      <c r="O247" s="524"/>
      <c r="P247" s="524"/>
      <c r="Q247" s="524"/>
      <c r="R247" s="524"/>
      <c r="S247" s="524"/>
      <c r="T247" s="524"/>
      <c r="U247" s="524"/>
      <c r="V247" s="524"/>
      <c r="W247" s="524"/>
      <c r="X247" s="524"/>
      <c r="Y247" s="524"/>
      <c r="Z247" s="524"/>
      <c r="AA247" s="524"/>
      <c r="AB247" s="524"/>
      <c r="AC247" s="524"/>
      <c r="AD247" s="524"/>
      <c r="AE247" s="524"/>
      <c r="AF247" s="524"/>
      <c r="AG247" s="524"/>
      <c r="AH247" s="524"/>
      <c r="AI247" s="524"/>
      <c r="AJ247" s="524"/>
      <c r="AK247" s="524"/>
    </row>
    <row r="248" spans="1:37">
      <c r="A248" s="524"/>
      <c r="B248" s="530"/>
      <c r="C248" s="530"/>
      <c r="D248" s="532"/>
      <c r="E248" s="524"/>
      <c r="F248" s="524"/>
      <c r="G248" s="524"/>
      <c r="H248" s="524"/>
      <c r="I248" s="524"/>
      <c r="J248" s="524"/>
      <c r="K248" s="524"/>
      <c r="L248" s="524"/>
      <c r="M248" s="524"/>
      <c r="N248" s="524"/>
      <c r="O248" s="524"/>
      <c r="P248" s="524"/>
      <c r="Q248" s="524"/>
      <c r="R248" s="524"/>
      <c r="S248" s="524"/>
      <c r="T248" s="524"/>
      <c r="U248" s="524"/>
      <c r="V248" s="524"/>
      <c r="W248" s="524"/>
      <c r="X248" s="524"/>
      <c r="Y248" s="524"/>
      <c r="Z248" s="524"/>
      <c r="AA248" s="524"/>
      <c r="AB248" s="524"/>
      <c r="AC248" s="524"/>
      <c r="AD248" s="524"/>
      <c r="AE248" s="524"/>
      <c r="AF248" s="524"/>
      <c r="AG248" s="524"/>
      <c r="AH248" s="524"/>
      <c r="AI248" s="524"/>
      <c r="AJ248" s="524"/>
      <c r="AK248" s="524"/>
    </row>
    <row r="249" spans="1:37">
      <c r="A249" s="524"/>
      <c r="B249" s="530"/>
      <c r="C249" s="530"/>
      <c r="D249" s="532"/>
      <c r="E249" s="524"/>
      <c r="F249" s="524"/>
      <c r="G249" s="524"/>
      <c r="H249" s="524"/>
      <c r="I249" s="524"/>
      <c r="J249" s="524"/>
      <c r="K249" s="524"/>
      <c r="L249" s="524"/>
      <c r="M249" s="524"/>
      <c r="N249" s="524"/>
      <c r="O249" s="524"/>
      <c r="P249" s="524"/>
      <c r="Q249" s="524"/>
      <c r="R249" s="524"/>
      <c r="S249" s="524"/>
      <c r="T249" s="524"/>
      <c r="U249" s="524"/>
      <c r="V249" s="524"/>
      <c r="W249" s="524"/>
      <c r="X249" s="524"/>
      <c r="Y249" s="524"/>
      <c r="Z249" s="524"/>
      <c r="AA249" s="524"/>
      <c r="AB249" s="524"/>
      <c r="AC249" s="524"/>
      <c r="AD249" s="524"/>
      <c r="AE249" s="524"/>
      <c r="AF249" s="524"/>
      <c r="AG249" s="524"/>
      <c r="AH249" s="524"/>
      <c r="AI249" s="524"/>
      <c r="AJ249" s="524"/>
      <c r="AK249" s="524"/>
    </row>
    <row r="250" spans="1:37">
      <c r="A250" s="524"/>
      <c r="B250" s="530"/>
      <c r="C250" s="530"/>
      <c r="D250" s="532"/>
      <c r="E250" s="524"/>
      <c r="F250" s="524"/>
      <c r="G250" s="524"/>
      <c r="H250" s="524"/>
      <c r="I250" s="524"/>
      <c r="J250" s="524"/>
      <c r="K250" s="524"/>
      <c r="L250" s="524"/>
      <c r="M250" s="524"/>
      <c r="N250" s="524"/>
      <c r="O250" s="524"/>
      <c r="P250" s="524"/>
      <c r="Q250" s="524"/>
      <c r="R250" s="524"/>
      <c r="S250" s="524"/>
      <c r="T250" s="524"/>
      <c r="U250" s="524"/>
      <c r="V250" s="524"/>
      <c r="W250" s="524"/>
      <c r="X250" s="524"/>
      <c r="Y250" s="524"/>
      <c r="Z250" s="524"/>
      <c r="AA250" s="524"/>
      <c r="AB250" s="524"/>
      <c r="AC250" s="524"/>
      <c r="AD250" s="524"/>
      <c r="AE250" s="524"/>
      <c r="AF250" s="524"/>
      <c r="AG250" s="524"/>
      <c r="AH250" s="524"/>
      <c r="AI250" s="524"/>
      <c r="AJ250" s="524"/>
      <c r="AK250" s="524"/>
    </row>
    <row r="251" spans="1:37">
      <c r="A251" s="524"/>
      <c r="B251" s="530"/>
      <c r="C251" s="530"/>
      <c r="D251" s="532"/>
      <c r="E251" s="524"/>
      <c r="F251" s="524"/>
      <c r="G251" s="524"/>
      <c r="H251" s="524"/>
      <c r="I251" s="524"/>
      <c r="J251" s="524"/>
      <c r="K251" s="524"/>
      <c r="L251" s="524"/>
      <c r="M251" s="524"/>
      <c r="N251" s="524"/>
      <c r="O251" s="524"/>
      <c r="P251" s="524"/>
      <c r="Q251" s="524"/>
      <c r="R251" s="524"/>
      <c r="S251" s="524"/>
      <c r="T251" s="524"/>
      <c r="U251" s="524"/>
      <c r="V251" s="524"/>
      <c r="W251" s="524"/>
      <c r="X251" s="524"/>
      <c r="Y251" s="524"/>
      <c r="Z251" s="524"/>
      <c r="AA251" s="524"/>
      <c r="AB251" s="524"/>
      <c r="AC251" s="524"/>
      <c r="AD251" s="524"/>
      <c r="AE251" s="524"/>
      <c r="AF251" s="524"/>
      <c r="AG251" s="524"/>
      <c r="AH251" s="524"/>
      <c r="AI251" s="524"/>
      <c r="AJ251" s="524"/>
      <c r="AK251" s="524"/>
    </row>
    <row r="252" spans="1:37">
      <c r="A252" s="524"/>
      <c r="B252" s="530"/>
      <c r="C252" s="530"/>
      <c r="D252" s="532"/>
      <c r="E252" s="524"/>
      <c r="F252" s="524"/>
      <c r="G252" s="524"/>
      <c r="H252" s="524"/>
      <c r="I252" s="524"/>
      <c r="J252" s="524"/>
      <c r="K252" s="524"/>
      <c r="L252" s="524"/>
      <c r="M252" s="524"/>
      <c r="N252" s="524"/>
      <c r="O252" s="524"/>
      <c r="P252" s="524"/>
      <c r="Q252" s="524"/>
      <c r="R252" s="524"/>
      <c r="S252" s="524"/>
      <c r="T252" s="524"/>
      <c r="U252" s="524"/>
      <c r="V252" s="524"/>
      <c r="W252" s="524"/>
      <c r="X252" s="524"/>
      <c r="Y252" s="524"/>
      <c r="Z252" s="524"/>
      <c r="AA252" s="524"/>
      <c r="AB252" s="524"/>
      <c r="AC252" s="524"/>
      <c r="AD252" s="524"/>
      <c r="AE252" s="524"/>
      <c r="AF252" s="524"/>
      <c r="AG252" s="524"/>
      <c r="AH252" s="524"/>
      <c r="AI252" s="524"/>
      <c r="AJ252" s="524"/>
      <c r="AK252" s="524"/>
    </row>
    <row r="253" spans="1:37">
      <c r="A253" s="524"/>
      <c r="B253" s="530"/>
      <c r="C253" s="530"/>
      <c r="D253" s="532"/>
      <c r="E253" s="524"/>
      <c r="F253" s="524"/>
      <c r="G253" s="524"/>
      <c r="H253" s="524"/>
      <c r="I253" s="524"/>
      <c r="J253" s="524"/>
      <c r="K253" s="524"/>
      <c r="L253" s="524"/>
      <c r="M253" s="524"/>
      <c r="N253" s="524"/>
      <c r="O253" s="524"/>
      <c r="P253" s="524"/>
      <c r="Q253" s="524"/>
      <c r="R253" s="524"/>
      <c r="S253" s="524"/>
      <c r="T253" s="524"/>
      <c r="U253" s="524"/>
      <c r="V253" s="524"/>
      <c r="W253" s="524"/>
      <c r="X253" s="524"/>
      <c r="Y253" s="524"/>
      <c r="Z253" s="524"/>
      <c r="AA253" s="524"/>
      <c r="AB253" s="524"/>
      <c r="AC253" s="524"/>
      <c r="AD253" s="524"/>
      <c r="AE253" s="524"/>
      <c r="AF253" s="524"/>
      <c r="AG253" s="524"/>
      <c r="AH253" s="524"/>
      <c r="AI253" s="524"/>
      <c r="AJ253" s="524"/>
      <c r="AK253" s="524"/>
    </row>
    <row r="254" spans="1:37">
      <c r="A254" s="524"/>
      <c r="B254" s="530"/>
      <c r="C254" s="530"/>
      <c r="D254" s="532"/>
      <c r="E254" s="524"/>
      <c r="F254" s="524"/>
      <c r="G254" s="524"/>
      <c r="H254" s="524"/>
      <c r="I254" s="524"/>
      <c r="J254" s="524"/>
      <c r="K254" s="524"/>
      <c r="L254" s="524"/>
      <c r="M254" s="524"/>
      <c r="N254" s="524"/>
      <c r="O254" s="524"/>
      <c r="P254" s="524"/>
      <c r="Q254" s="524"/>
      <c r="R254" s="524"/>
      <c r="S254" s="524"/>
      <c r="T254" s="524"/>
      <c r="U254" s="524"/>
      <c r="V254" s="524"/>
      <c r="W254" s="524"/>
      <c r="X254" s="524"/>
      <c r="Y254" s="524"/>
      <c r="Z254" s="524"/>
      <c r="AA254" s="524"/>
      <c r="AB254" s="524"/>
      <c r="AC254" s="524"/>
      <c r="AD254" s="524"/>
      <c r="AE254" s="524"/>
      <c r="AF254" s="524"/>
      <c r="AG254" s="524"/>
      <c r="AH254" s="524"/>
      <c r="AI254" s="524"/>
      <c r="AJ254" s="524"/>
      <c r="AK254" s="524"/>
    </row>
    <row r="255" spans="1:37">
      <c r="A255" s="524"/>
      <c r="B255" s="530"/>
      <c r="C255" s="530"/>
      <c r="D255" s="532"/>
      <c r="E255" s="524"/>
      <c r="F255" s="524"/>
      <c r="G255" s="524"/>
      <c r="H255" s="524"/>
      <c r="I255" s="524"/>
      <c r="J255" s="524"/>
      <c r="K255" s="524"/>
      <c r="L255" s="524"/>
      <c r="M255" s="524"/>
      <c r="N255" s="524"/>
      <c r="O255" s="524"/>
      <c r="P255" s="524"/>
      <c r="Q255" s="524"/>
      <c r="R255" s="524"/>
      <c r="S255" s="524"/>
      <c r="T255" s="524"/>
      <c r="U255" s="524"/>
      <c r="V255" s="524"/>
      <c r="W255" s="524"/>
      <c r="X255" s="524"/>
      <c r="Y255" s="524"/>
      <c r="Z255" s="524"/>
      <c r="AA255" s="524"/>
      <c r="AB255" s="524"/>
      <c r="AC255" s="524"/>
      <c r="AD255" s="524"/>
      <c r="AE255" s="524"/>
      <c r="AF255" s="524"/>
      <c r="AG255" s="524"/>
      <c r="AH255" s="524"/>
      <c r="AI255" s="524"/>
      <c r="AJ255" s="524"/>
      <c r="AK255" s="524"/>
    </row>
    <row r="256" spans="1:37">
      <c r="A256" s="524"/>
      <c r="B256" s="530"/>
      <c r="C256" s="530"/>
      <c r="D256" s="532"/>
      <c r="E256" s="524"/>
      <c r="F256" s="524"/>
      <c r="G256" s="524"/>
      <c r="H256" s="524"/>
      <c r="I256" s="524"/>
      <c r="J256" s="524"/>
      <c r="K256" s="524"/>
      <c r="L256" s="524"/>
      <c r="M256" s="524"/>
      <c r="N256" s="524"/>
      <c r="O256" s="524"/>
      <c r="P256" s="524"/>
      <c r="Q256" s="524"/>
      <c r="R256" s="524"/>
      <c r="S256" s="524"/>
      <c r="T256" s="524"/>
      <c r="U256" s="524"/>
      <c r="V256" s="524"/>
      <c r="W256" s="524"/>
      <c r="X256" s="524"/>
      <c r="Y256" s="524"/>
      <c r="Z256" s="524"/>
      <c r="AA256" s="524"/>
      <c r="AB256" s="524"/>
      <c r="AC256" s="524"/>
      <c r="AD256" s="524"/>
      <c r="AE256" s="524"/>
      <c r="AF256" s="524"/>
      <c r="AG256" s="524"/>
      <c r="AH256" s="524"/>
      <c r="AI256" s="524"/>
      <c r="AJ256" s="524"/>
      <c r="AK256" s="524"/>
    </row>
    <row r="257" spans="1:37">
      <c r="A257" s="524"/>
      <c r="B257" s="530"/>
      <c r="C257" s="530"/>
      <c r="D257" s="532"/>
      <c r="E257" s="524"/>
      <c r="F257" s="524"/>
      <c r="G257" s="524"/>
      <c r="H257" s="524"/>
      <c r="I257" s="524"/>
      <c r="J257" s="524"/>
      <c r="K257" s="524"/>
      <c r="L257" s="524"/>
      <c r="M257" s="524"/>
      <c r="N257" s="524"/>
      <c r="O257" s="524"/>
      <c r="P257" s="524"/>
      <c r="Q257" s="524"/>
      <c r="R257" s="524"/>
      <c r="S257" s="524"/>
      <c r="T257" s="524"/>
      <c r="U257" s="524"/>
      <c r="V257" s="524"/>
      <c r="W257" s="524"/>
      <c r="X257" s="524"/>
      <c r="Y257" s="524"/>
      <c r="Z257" s="524"/>
      <c r="AA257" s="524"/>
      <c r="AB257" s="524"/>
      <c r="AC257" s="524"/>
      <c r="AD257" s="524"/>
      <c r="AE257" s="524"/>
      <c r="AF257" s="524"/>
      <c r="AG257" s="524"/>
      <c r="AH257" s="524"/>
      <c r="AI257" s="524"/>
      <c r="AJ257" s="524"/>
      <c r="AK257" s="524"/>
    </row>
    <row r="258" spans="1:37">
      <c r="A258" s="524"/>
      <c r="B258" s="530"/>
      <c r="C258" s="530"/>
      <c r="D258" s="532"/>
      <c r="E258" s="524"/>
      <c r="F258" s="524"/>
      <c r="G258" s="524"/>
      <c r="H258" s="524"/>
      <c r="I258" s="524"/>
      <c r="J258" s="524"/>
      <c r="K258" s="524"/>
      <c r="L258" s="524"/>
      <c r="M258" s="524"/>
      <c r="N258" s="524"/>
      <c r="O258" s="524"/>
      <c r="P258" s="524"/>
      <c r="Q258" s="524"/>
      <c r="R258" s="524"/>
      <c r="S258" s="524"/>
      <c r="T258" s="524"/>
      <c r="U258" s="524"/>
      <c r="V258" s="524"/>
      <c r="W258" s="524"/>
      <c r="X258" s="524"/>
      <c r="Y258" s="524"/>
      <c r="Z258" s="524"/>
      <c r="AA258" s="524"/>
      <c r="AB258" s="524"/>
      <c r="AC258" s="524"/>
      <c r="AD258" s="524"/>
      <c r="AE258" s="524"/>
      <c r="AF258" s="524"/>
      <c r="AG258" s="524"/>
      <c r="AH258" s="524"/>
      <c r="AI258" s="524"/>
      <c r="AJ258" s="524"/>
      <c r="AK258" s="524"/>
    </row>
    <row r="259" spans="1:37">
      <c r="A259" s="524"/>
      <c r="B259" s="530"/>
      <c r="C259" s="530"/>
      <c r="D259" s="532"/>
      <c r="E259" s="524"/>
      <c r="F259" s="524"/>
      <c r="G259" s="524"/>
      <c r="H259" s="524"/>
      <c r="I259" s="524"/>
      <c r="J259" s="524"/>
      <c r="K259" s="524"/>
      <c r="L259" s="524"/>
      <c r="M259" s="524"/>
      <c r="N259" s="524"/>
      <c r="O259" s="524"/>
      <c r="P259" s="524"/>
      <c r="Q259" s="524"/>
      <c r="R259" s="524"/>
      <c r="S259" s="524"/>
      <c r="T259" s="524"/>
      <c r="U259" s="524"/>
      <c r="V259" s="524"/>
      <c r="W259" s="524"/>
      <c r="X259" s="524"/>
      <c r="Y259" s="524"/>
      <c r="Z259" s="524"/>
      <c r="AA259" s="524"/>
      <c r="AB259" s="524"/>
      <c r="AC259" s="524"/>
      <c r="AD259" s="524"/>
      <c r="AE259" s="524"/>
      <c r="AF259" s="524"/>
      <c r="AG259" s="524"/>
      <c r="AH259" s="524"/>
      <c r="AI259" s="524"/>
      <c r="AJ259" s="524"/>
      <c r="AK259" s="524"/>
    </row>
    <row r="260" spans="1:37">
      <c r="A260" s="524"/>
      <c r="B260" s="530"/>
      <c r="C260" s="530"/>
      <c r="D260" s="532"/>
      <c r="E260" s="524"/>
      <c r="F260" s="524"/>
      <c r="G260" s="524"/>
      <c r="H260" s="524"/>
      <c r="I260" s="524"/>
      <c r="J260" s="524"/>
      <c r="K260" s="524"/>
      <c r="L260" s="524"/>
      <c r="M260" s="524"/>
      <c r="N260" s="524"/>
      <c r="O260" s="524"/>
      <c r="P260" s="524"/>
      <c r="Q260" s="524"/>
      <c r="R260" s="524"/>
      <c r="S260" s="524"/>
      <c r="T260" s="524"/>
      <c r="U260" s="524"/>
      <c r="V260" s="524"/>
      <c r="W260" s="524"/>
      <c r="X260" s="524"/>
      <c r="Y260" s="524"/>
      <c r="Z260" s="524"/>
      <c r="AA260" s="524"/>
      <c r="AB260" s="524"/>
      <c r="AC260" s="524"/>
      <c r="AD260" s="524"/>
      <c r="AE260" s="524"/>
      <c r="AF260" s="524"/>
      <c r="AG260" s="524"/>
      <c r="AH260" s="524"/>
      <c r="AI260" s="524"/>
      <c r="AJ260" s="524"/>
      <c r="AK260" s="524"/>
    </row>
    <row r="261" spans="1:37">
      <c r="A261" s="524"/>
      <c r="B261" s="530"/>
      <c r="C261" s="530"/>
      <c r="D261" s="532"/>
      <c r="E261" s="524"/>
      <c r="F261" s="524"/>
      <c r="G261" s="524"/>
      <c r="H261" s="524"/>
      <c r="I261" s="524"/>
      <c r="J261" s="524"/>
      <c r="K261" s="524"/>
      <c r="L261" s="524"/>
      <c r="M261" s="524"/>
      <c r="N261" s="524"/>
      <c r="O261" s="524"/>
      <c r="P261" s="524"/>
      <c r="Q261" s="524"/>
      <c r="R261" s="524"/>
      <c r="S261" s="524"/>
      <c r="T261" s="524"/>
      <c r="U261" s="524"/>
      <c r="V261" s="524"/>
      <c r="W261" s="524"/>
      <c r="X261" s="524"/>
      <c r="Y261" s="524"/>
      <c r="Z261" s="524"/>
      <c r="AA261" s="524"/>
      <c r="AB261" s="524"/>
      <c r="AC261" s="524"/>
      <c r="AD261" s="524"/>
      <c r="AE261" s="524"/>
      <c r="AF261" s="524"/>
      <c r="AG261" s="524"/>
      <c r="AH261" s="524"/>
      <c r="AI261" s="524"/>
      <c r="AJ261" s="524"/>
      <c r="AK261" s="524"/>
    </row>
    <row r="262" spans="1:37">
      <c r="A262" s="524"/>
      <c r="B262" s="530"/>
      <c r="C262" s="530"/>
      <c r="D262" s="532"/>
      <c r="E262" s="524"/>
      <c r="F262" s="524"/>
      <c r="G262" s="524"/>
      <c r="H262" s="524"/>
      <c r="I262" s="524"/>
      <c r="J262" s="524"/>
      <c r="K262" s="524"/>
      <c r="L262" s="524"/>
      <c r="M262" s="524"/>
      <c r="N262" s="524"/>
      <c r="O262" s="524"/>
      <c r="P262" s="524"/>
      <c r="Q262" s="524"/>
      <c r="R262" s="524"/>
      <c r="S262" s="524"/>
      <c r="T262" s="524"/>
      <c r="U262" s="524"/>
      <c r="V262" s="524"/>
      <c r="W262" s="524"/>
      <c r="X262" s="524"/>
      <c r="Y262" s="524"/>
      <c r="Z262" s="524"/>
      <c r="AA262" s="524"/>
      <c r="AB262" s="524"/>
      <c r="AC262" s="524"/>
      <c r="AD262" s="524"/>
      <c r="AE262" s="524"/>
      <c r="AF262" s="524"/>
      <c r="AG262" s="524"/>
      <c r="AH262" s="524"/>
      <c r="AI262" s="524"/>
      <c r="AJ262" s="524"/>
      <c r="AK262" s="524"/>
    </row>
    <row r="263" spans="1:37">
      <c r="A263" s="524"/>
      <c r="B263" s="530"/>
      <c r="C263" s="530"/>
      <c r="D263" s="532"/>
      <c r="E263" s="524"/>
      <c r="F263" s="524"/>
      <c r="G263" s="524"/>
      <c r="H263" s="524"/>
      <c r="I263" s="524"/>
      <c r="J263" s="524"/>
      <c r="K263" s="524"/>
      <c r="L263" s="524"/>
      <c r="M263" s="524"/>
      <c r="N263" s="524"/>
      <c r="O263" s="524"/>
      <c r="P263" s="524"/>
      <c r="Q263" s="524"/>
      <c r="R263" s="524"/>
      <c r="S263" s="524"/>
      <c r="T263" s="524"/>
      <c r="U263" s="524"/>
      <c r="V263" s="524"/>
      <c r="W263" s="524"/>
      <c r="X263" s="524"/>
      <c r="Y263" s="524"/>
      <c r="Z263" s="524"/>
      <c r="AA263" s="524"/>
      <c r="AB263" s="524"/>
      <c r="AC263" s="524"/>
      <c r="AD263" s="524"/>
      <c r="AE263" s="524"/>
      <c r="AF263" s="524"/>
      <c r="AG263" s="524"/>
      <c r="AH263" s="524"/>
      <c r="AI263" s="524"/>
      <c r="AJ263" s="524"/>
      <c r="AK263" s="524"/>
    </row>
    <row r="264" spans="1:37">
      <c r="A264" s="524"/>
      <c r="B264" s="530"/>
      <c r="C264" s="530"/>
      <c r="D264" s="532"/>
      <c r="E264" s="524"/>
      <c r="F264" s="524"/>
      <c r="G264" s="524"/>
      <c r="H264" s="524"/>
      <c r="I264" s="524"/>
      <c r="J264" s="524"/>
      <c r="K264" s="524"/>
      <c r="L264" s="524"/>
      <c r="M264" s="524"/>
      <c r="N264" s="524"/>
      <c r="O264" s="524"/>
      <c r="P264" s="524"/>
      <c r="Q264" s="524"/>
      <c r="R264" s="524"/>
      <c r="S264" s="524"/>
      <c r="T264" s="524"/>
      <c r="U264" s="524"/>
      <c r="V264" s="524"/>
      <c r="W264" s="524"/>
      <c r="X264" s="524"/>
      <c r="Y264" s="524"/>
      <c r="Z264" s="524"/>
      <c r="AA264" s="524"/>
      <c r="AB264" s="524"/>
      <c r="AC264" s="524"/>
      <c r="AD264" s="524"/>
      <c r="AE264" s="524"/>
      <c r="AF264" s="524"/>
      <c r="AG264" s="524"/>
      <c r="AH264" s="524"/>
      <c r="AI264" s="524"/>
      <c r="AJ264" s="524"/>
      <c r="AK264" s="524"/>
    </row>
    <row r="265" spans="1:37">
      <c r="A265" s="524"/>
      <c r="B265" s="530"/>
      <c r="C265" s="530"/>
      <c r="D265" s="532"/>
      <c r="E265" s="524"/>
      <c r="F265" s="524"/>
      <c r="G265" s="524"/>
      <c r="H265" s="524"/>
      <c r="I265" s="524"/>
      <c r="J265" s="524"/>
      <c r="K265" s="524"/>
      <c r="L265" s="524"/>
      <c r="M265" s="524"/>
      <c r="N265" s="524"/>
      <c r="O265" s="524"/>
      <c r="P265" s="524"/>
      <c r="Q265" s="524"/>
      <c r="R265" s="524"/>
      <c r="S265" s="524"/>
      <c r="T265" s="524"/>
      <c r="U265" s="524"/>
      <c r="V265" s="524"/>
      <c r="W265" s="524"/>
      <c r="X265" s="524"/>
      <c r="Y265" s="524"/>
      <c r="Z265" s="524"/>
      <c r="AA265" s="524"/>
      <c r="AB265" s="524"/>
      <c r="AC265" s="524"/>
      <c r="AD265" s="524"/>
      <c r="AE265" s="524"/>
      <c r="AF265" s="524"/>
      <c r="AG265" s="524"/>
      <c r="AH265" s="524"/>
      <c r="AI265" s="524"/>
      <c r="AJ265" s="524"/>
      <c r="AK265" s="524"/>
    </row>
    <row r="266" spans="1:37">
      <c r="A266" s="524"/>
      <c r="B266" s="530"/>
      <c r="C266" s="530"/>
      <c r="D266" s="532"/>
      <c r="E266" s="524"/>
      <c r="F266" s="524"/>
      <c r="G266" s="524"/>
      <c r="H266" s="524"/>
      <c r="I266" s="524"/>
      <c r="J266" s="524"/>
      <c r="K266" s="524"/>
      <c r="L266" s="524"/>
      <c r="M266" s="524"/>
      <c r="N266" s="524"/>
      <c r="O266" s="524"/>
      <c r="P266" s="524"/>
      <c r="Q266" s="524"/>
      <c r="R266" s="524"/>
      <c r="S266" s="524"/>
      <c r="T266" s="524"/>
      <c r="U266" s="524"/>
      <c r="V266" s="524"/>
      <c r="W266" s="524"/>
      <c r="X266" s="524"/>
      <c r="Y266" s="524"/>
      <c r="Z266" s="524"/>
      <c r="AA266" s="524"/>
      <c r="AB266" s="524"/>
      <c r="AC266" s="524"/>
      <c r="AD266" s="524"/>
      <c r="AE266" s="524"/>
      <c r="AF266" s="524"/>
      <c r="AG266" s="524"/>
      <c r="AH266" s="524"/>
      <c r="AI266" s="524"/>
      <c r="AJ266" s="524"/>
      <c r="AK266" s="524"/>
    </row>
    <row r="267" spans="1:37">
      <c r="A267" s="524"/>
      <c r="B267" s="530"/>
      <c r="C267" s="530"/>
      <c r="D267" s="532"/>
      <c r="E267" s="524"/>
      <c r="F267" s="524"/>
      <c r="G267" s="524"/>
      <c r="H267" s="524"/>
      <c r="I267" s="524"/>
      <c r="J267" s="524"/>
      <c r="K267" s="524"/>
      <c r="L267" s="524"/>
      <c r="M267" s="524"/>
      <c r="N267" s="524"/>
      <c r="O267" s="524"/>
      <c r="P267" s="524"/>
      <c r="Q267" s="524"/>
      <c r="R267" s="524"/>
      <c r="S267" s="524"/>
      <c r="T267" s="524"/>
      <c r="U267" s="524"/>
      <c r="V267" s="524"/>
      <c r="W267" s="524"/>
      <c r="X267" s="524"/>
      <c r="Y267" s="524"/>
      <c r="Z267" s="524"/>
      <c r="AA267" s="524"/>
      <c r="AB267" s="524"/>
      <c r="AC267" s="524"/>
      <c r="AD267" s="524"/>
      <c r="AE267" s="524"/>
      <c r="AF267" s="524"/>
      <c r="AG267" s="524"/>
      <c r="AH267" s="524"/>
      <c r="AI267" s="524"/>
      <c r="AJ267" s="524"/>
      <c r="AK267" s="524"/>
    </row>
    <row r="268" spans="1:37">
      <c r="A268" s="524"/>
      <c r="B268" s="530"/>
      <c r="C268" s="530"/>
      <c r="D268" s="532"/>
      <c r="E268" s="524"/>
      <c r="F268" s="524"/>
      <c r="G268" s="524"/>
      <c r="H268" s="524"/>
      <c r="I268" s="524"/>
      <c r="J268" s="524"/>
      <c r="K268" s="524"/>
      <c r="L268" s="524"/>
      <c r="M268" s="524"/>
      <c r="N268" s="524"/>
      <c r="O268" s="524"/>
      <c r="P268" s="524"/>
      <c r="Q268" s="524"/>
      <c r="R268" s="524"/>
      <c r="S268" s="524"/>
      <c r="T268" s="524"/>
      <c r="U268" s="524"/>
      <c r="V268" s="524"/>
      <c r="W268" s="524"/>
      <c r="X268" s="524"/>
      <c r="Y268" s="524"/>
      <c r="Z268" s="524"/>
      <c r="AA268" s="524"/>
      <c r="AB268" s="524"/>
      <c r="AC268" s="524"/>
      <c r="AD268" s="524"/>
      <c r="AE268" s="524"/>
      <c r="AF268" s="524"/>
      <c r="AG268" s="524"/>
      <c r="AH268" s="524"/>
      <c r="AI268" s="524"/>
      <c r="AJ268" s="524"/>
      <c r="AK268" s="524"/>
    </row>
    <row r="269" spans="1:37">
      <c r="A269" s="524"/>
      <c r="B269" s="530"/>
      <c r="C269" s="530"/>
      <c r="D269" s="532"/>
      <c r="E269" s="524"/>
      <c r="F269" s="524"/>
      <c r="G269" s="524"/>
      <c r="H269" s="524"/>
      <c r="I269" s="524"/>
      <c r="J269" s="524"/>
      <c r="K269" s="524"/>
      <c r="L269" s="524"/>
      <c r="M269" s="524"/>
      <c r="N269" s="524"/>
      <c r="O269" s="524"/>
      <c r="P269" s="524"/>
      <c r="Q269" s="524"/>
      <c r="R269" s="524"/>
      <c r="S269" s="524"/>
      <c r="T269" s="524"/>
      <c r="U269" s="524"/>
      <c r="V269" s="524"/>
      <c r="W269" s="524"/>
      <c r="X269" s="524"/>
      <c r="Y269" s="524"/>
      <c r="Z269" s="524"/>
      <c r="AA269" s="524"/>
      <c r="AB269" s="524"/>
      <c r="AC269" s="524"/>
      <c r="AD269" s="524"/>
      <c r="AE269" s="524"/>
      <c r="AF269" s="524"/>
      <c r="AG269" s="524"/>
      <c r="AH269" s="524"/>
      <c r="AI269" s="524"/>
      <c r="AJ269" s="524"/>
      <c r="AK269" s="524"/>
    </row>
    <row r="270" spans="1:37">
      <c r="A270" s="524"/>
      <c r="B270" s="530"/>
      <c r="C270" s="530"/>
      <c r="D270" s="532"/>
      <c r="E270" s="524"/>
      <c r="F270" s="524"/>
      <c r="G270" s="524"/>
      <c r="H270" s="524"/>
      <c r="I270" s="524"/>
      <c r="J270" s="524"/>
      <c r="K270" s="524"/>
      <c r="L270" s="524"/>
      <c r="M270" s="524"/>
      <c r="N270" s="524"/>
      <c r="O270" s="524"/>
      <c r="P270" s="524"/>
      <c r="Q270" s="524"/>
      <c r="R270" s="524"/>
      <c r="S270" s="524"/>
      <c r="T270" s="524"/>
      <c r="U270" s="524"/>
      <c r="V270" s="524"/>
      <c r="W270" s="524"/>
      <c r="X270" s="524"/>
      <c r="Y270" s="524"/>
      <c r="Z270" s="524"/>
      <c r="AA270" s="524"/>
      <c r="AB270" s="524"/>
      <c r="AC270" s="524"/>
      <c r="AD270" s="524"/>
      <c r="AE270" s="524"/>
      <c r="AF270" s="524"/>
      <c r="AG270" s="524"/>
      <c r="AH270" s="524"/>
      <c r="AI270" s="524"/>
      <c r="AJ270" s="524"/>
      <c r="AK270" s="524"/>
    </row>
    <row r="271" spans="1:37">
      <c r="A271" s="524"/>
      <c r="B271" s="530"/>
      <c r="C271" s="530"/>
      <c r="D271" s="532"/>
      <c r="E271" s="524"/>
      <c r="F271" s="524"/>
      <c r="G271" s="524"/>
      <c r="H271" s="524"/>
      <c r="I271" s="524"/>
      <c r="J271" s="524"/>
      <c r="K271" s="524"/>
      <c r="L271" s="524"/>
      <c r="M271" s="524"/>
      <c r="N271" s="524"/>
      <c r="O271" s="524"/>
      <c r="P271" s="524"/>
      <c r="Q271" s="524"/>
      <c r="R271" s="524"/>
      <c r="S271" s="524"/>
      <c r="T271" s="524"/>
      <c r="U271" s="524"/>
      <c r="V271" s="524"/>
      <c r="W271" s="524"/>
      <c r="X271" s="524"/>
      <c r="Y271" s="524"/>
      <c r="Z271" s="524"/>
      <c r="AA271" s="524"/>
      <c r="AB271" s="524"/>
      <c r="AC271" s="524"/>
      <c r="AD271" s="524"/>
      <c r="AE271" s="524"/>
      <c r="AF271" s="524"/>
      <c r="AG271" s="524"/>
      <c r="AH271" s="524"/>
      <c r="AI271" s="524"/>
      <c r="AJ271" s="524"/>
      <c r="AK271" s="524"/>
    </row>
    <row r="272" spans="1:37">
      <c r="A272" s="524"/>
      <c r="B272" s="530"/>
      <c r="C272" s="530"/>
      <c r="D272" s="532"/>
      <c r="E272" s="524"/>
      <c r="F272" s="524"/>
      <c r="G272" s="524"/>
      <c r="H272" s="524"/>
      <c r="I272" s="524"/>
      <c r="J272" s="524"/>
      <c r="K272" s="524"/>
      <c r="L272" s="524"/>
      <c r="M272" s="524"/>
      <c r="N272" s="524"/>
      <c r="O272" s="524"/>
      <c r="P272" s="524"/>
      <c r="Q272" s="524"/>
      <c r="R272" s="524"/>
      <c r="S272" s="524"/>
      <c r="T272" s="524"/>
      <c r="U272" s="524"/>
      <c r="V272" s="524"/>
      <c r="W272" s="524"/>
      <c r="X272" s="524"/>
      <c r="Y272" s="524"/>
      <c r="Z272" s="524"/>
      <c r="AA272" s="524"/>
      <c r="AB272" s="524"/>
      <c r="AC272" s="524"/>
      <c r="AD272" s="524"/>
      <c r="AE272" s="524"/>
      <c r="AF272" s="524"/>
      <c r="AG272" s="524"/>
      <c r="AH272" s="524"/>
      <c r="AI272" s="524"/>
      <c r="AJ272" s="524"/>
      <c r="AK272" s="524"/>
    </row>
    <row r="273" spans="1:37">
      <c r="A273" s="524"/>
      <c r="B273" s="530"/>
      <c r="C273" s="530"/>
      <c r="D273" s="532"/>
      <c r="E273" s="524"/>
      <c r="F273" s="524"/>
      <c r="G273" s="524"/>
      <c r="H273" s="524"/>
      <c r="I273" s="524"/>
      <c r="J273" s="524"/>
      <c r="K273" s="524"/>
      <c r="L273" s="524"/>
      <c r="M273" s="524"/>
      <c r="N273" s="524"/>
      <c r="O273" s="524"/>
      <c r="P273" s="524"/>
      <c r="Q273" s="524"/>
      <c r="R273" s="524"/>
      <c r="S273" s="524"/>
      <c r="T273" s="524"/>
      <c r="U273" s="524"/>
      <c r="V273" s="524"/>
      <c r="W273" s="524"/>
      <c r="X273" s="524"/>
      <c r="Y273" s="524"/>
      <c r="Z273" s="524"/>
      <c r="AA273" s="524"/>
      <c r="AB273" s="524"/>
      <c r="AC273" s="524"/>
      <c r="AD273" s="524"/>
      <c r="AE273" s="524"/>
      <c r="AF273" s="524"/>
      <c r="AG273" s="524"/>
      <c r="AH273" s="524"/>
      <c r="AI273" s="524"/>
      <c r="AJ273" s="524"/>
      <c r="AK273" s="524"/>
    </row>
    <row r="274" spans="1:37">
      <c r="A274" s="524"/>
      <c r="B274" s="530"/>
      <c r="C274" s="530"/>
      <c r="D274" s="532"/>
      <c r="E274" s="524"/>
      <c r="F274" s="524"/>
      <c r="G274" s="524"/>
      <c r="H274" s="524"/>
      <c r="I274" s="524"/>
      <c r="J274" s="524"/>
      <c r="K274" s="524"/>
      <c r="L274" s="524"/>
      <c r="M274" s="524"/>
      <c r="N274" s="524"/>
      <c r="O274" s="524"/>
      <c r="P274" s="524"/>
      <c r="Q274" s="524"/>
      <c r="R274" s="524"/>
      <c r="S274" s="524"/>
      <c r="T274" s="524"/>
      <c r="U274" s="524"/>
      <c r="V274" s="524"/>
      <c r="W274" s="524"/>
      <c r="X274" s="524"/>
      <c r="Y274" s="524"/>
      <c r="Z274" s="524"/>
      <c r="AA274" s="524"/>
      <c r="AB274" s="524"/>
      <c r="AC274" s="524"/>
      <c r="AD274" s="524"/>
      <c r="AE274" s="524"/>
      <c r="AF274" s="524"/>
      <c r="AG274" s="524"/>
      <c r="AH274" s="524"/>
      <c r="AI274" s="524"/>
      <c r="AJ274" s="524"/>
      <c r="AK274" s="524"/>
    </row>
    <row r="275" spans="1:37">
      <c r="A275" s="524"/>
      <c r="B275" s="530"/>
      <c r="C275" s="530"/>
      <c r="D275" s="532"/>
      <c r="E275" s="524"/>
      <c r="F275" s="524"/>
      <c r="G275" s="524"/>
      <c r="H275" s="524"/>
      <c r="I275" s="524"/>
      <c r="J275" s="524"/>
      <c r="K275" s="524"/>
      <c r="L275" s="524"/>
      <c r="M275" s="524"/>
      <c r="N275" s="524"/>
      <c r="O275" s="524"/>
      <c r="P275" s="524"/>
      <c r="Q275" s="524"/>
      <c r="R275" s="524"/>
      <c r="S275" s="524"/>
      <c r="T275" s="524"/>
      <c r="U275" s="524"/>
      <c r="V275" s="524"/>
      <c r="W275" s="524"/>
      <c r="X275" s="524"/>
      <c r="Y275" s="524"/>
      <c r="Z275" s="524"/>
      <c r="AA275" s="524"/>
      <c r="AB275" s="524"/>
      <c r="AC275" s="524"/>
      <c r="AD275" s="524"/>
      <c r="AE275" s="524"/>
      <c r="AF275" s="524"/>
      <c r="AG275" s="524"/>
      <c r="AH275" s="524"/>
      <c r="AI275" s="524"/>
      <c r="AJ275" s="524"/>
      <c r="AK275" s="524"/>
    </row>
    <row r="276" spans="1:37">
      <c r="A276" s="524"/>
      <c r="B276" s="530"/>
      <c r="C276" s="530"/>
      <c r="D276" s="532"/>
      <c r="E276" s="524"/>
      <c r="F276" s="524"/>
      <c r="G276" s="524"/>
      <c r="H276" s="524"/>
      <c r="I276" s="524"/>
      <c r="J276" s="524"/>
      <c r="K276" s="524"/>
      <c r="L276" s="524"/>
      <c r="M276" s="524"/>
      <c r="N276" s="524"/>
      <c r="O276" s="524"/>
      <c r="P276" s="524"/>
      <c r="Q276" s="524"/>
      <c r="R276" s="524"/>
      <c r="S276" s="524"/>
      <c r="T276" s="524"/>
      <c r="U276" s="524"/>
      <c r="V276" s="524"/>
      <c r="W276" s="524"/>
      <c r="X276" s="524"/>
      <c r="Y276" s="524"/>
      <c r="Z276" s="524"/>
      <c r="AA276" s="524"/>
      <c r="AB276" s="524"/>
      <c r="AC276" s="524"/>
      <c r="AD276" s="524"/>
      <c r="AE276" s="524"/>
      <c r="AF276" s="524"/>
      <c r="AG276" s="524"/>
      <c r="AH276" s="524"/>
      <c r="AI276" s="524"/>
      <c r="AJ276" s="524"/>
      <c r="AK276" s="524"/>
    </row>
    <row r="277" spans="1:37">
      <c r="A277" s="524"/>
      <c r="B277" s="530"/>
      <c r="C277" s="530"/>
      <c r="D277" s="532"/>
      <c r="E277" s="524"/>
      <c r="F277" s="524"/>
      <c r="G277" s="524"/>
      <c r="H277" s="524"/>
      <c r="I277" s="524"/>
      <c r="J277" s="524"/>
      <c r="K277" s="524"/>
      <c r="L277" s="524"/>
      <c r="M277" s="524"/>
      <c r="N277" s="524"/>
      <c r="O277" s="524"/>
      <c r="P277" s="524"/>
      <c r="Q277" s="524"/>
      <c r="R277" s="524"/>
      <c r="S277" s="524"/>
      <c r="T277" s="524"/>
      <c r="U277" s="524"/>
      <c r="V277" s="524"/>
      <c r="W277" s="524"/>
      <c r="X277" s="524"/>
      <c r="Y277" s="524"/>
      <c r="Z277" s="524"/>
      <c r="AA277" s="524"/>
      <c r="AB277" s="524"/>
      <c r="AC277" s="524"/>
      <c r="AD277" s="524"/>
      <c r="AE277" s="524"/>
      <c r="AF277" s="524"/>
      <c r="AG277" s="524"/>
      <c r="AH277" s="524"/>
      <c r="AI277" s="524"/>
      <c r="AJ277" s="524"/>
      <c r="AK277" s="524"/>
    </row>
    <row r="278" spans="1:37">
      <c r="A278" s="524"/>
      <c r="B278" s="530"/>
      <c r="C278" s="530"/>
      <c r="D278" s="532"/>
      <c r="E278" s="524"/>
      <c r="F278" s="524"/>
      <c r="G278" s="524"/>
      <c r="H278" s="524"/>
      <c r="I278" s="524"/>
      <c r="J278" s="524"/>
      <c r="K278" s="524"/>
      <c r="L278" s="524"/>
      <c r="M278" s="524"/>
      <c r="N278" s="524"/>
      <c r="O278" s="524"/>
      <c r="P278" s="524"/>
      <c r="Q278" s="524"/>
      <c r="R278" s="524"/>
      <c r="S278" s="524"/>
      <c r="T278" s="524"/>
      <c r="U278" s="524"/>
      <c r="V278" s="524"/>
      <c r="W278" s="524"/>
      <c r="X278" s="524"/>
      <c r="Y278" s="524"/>
      <c r="Z278" s="524"/>
      <c r="AA278" s="524"/>
      <c r="AB278" s="524"/>
      <c r="AC278" s="524"/>
      <c r="AD278" s="524"/>
      <c r="AE278" s="524"/>
      <c r="AF278" s="524"/>
      <c r="AG278" s="524"/>
      <c r="AH278" s="524"/>
      <c r="AI278" s="524"/>
      <c r="AJ278" s="524"/>
      <c r="AK278" s="524"/>
    </row>
    <row r="279" spans="1:37">
      <c r="A279" s="524"/>
      <c r="B279" s="530"/>
      <c r="C279" s="530"/>
      <c r="D279" s="532"/>
      <c r="E279" s="524"/>
      <c r="F279" s="524"/>
      <c r="G279" s="524"/>
      <c r="H279" s="524"/>
      <c r="I279" s="524"/>
      <c r="J279" s="524"/>
      <c r="K279" s="524"/>
      <c r="L279" s="524"/>
      <c r="M279" s="524"/>
      <c r="N279" s="524"/>
      <c r="O279" s="524"/>
      <c r="P279" s="524"/>
      <c r="Q279" s="524"/>
      <c r="R279" s="524"/>
      <c r="S279" s="524"/>
      <c r="T279" s="524"/>
      <c r="U279" s="524"/>
      <c r="V279" s="524"/>
      <c r="W279" s="524"/>
      <c r="X279" s="524"/>
      <c r="Y279" s="524"/>
      <c r="Z279" s="524"/>
      <c r="AA279" s="524"/>
      <c r="AB279" s="524"/>
      <c r="AC279" s="524"/>
      <c r="AD279" s="524"/>
      <c r="AE279" s="524"/>
      <c r="AF279" s="524"/>
      <c r="AG279" s="524"/>
      <c r="AH279" s="524"/>
      <c r="AI279" s="524"/>
      <c r="AJ279" s="524"/>
      <c r="AK279" s="524"/>
    </row>
    <row r="280" spans="1:37">
      <c r="A280" s="524"/>
      <c r="B280" s="530"/>
      <c r="C280" s="530"/>
      <c r="D280" s="532"/>
      <c r="E280" s="524"/>
      <c r="F280" s="524"/>
      <c r="G280" s="524"/>
      <c r="H280" s="524"/>
      <c r="I280" s="524"/>
      <c r="J280" s="524"/>
      <c r="K280" s="524"/>
      <c r="L280" s="524"/>
      <c r="M280" s="524"/>
      <c r="N280" s="524"/>
      <c r="O280" s="524"/>
      <c r="P280" s="524"/>
      <c r="Q280" s="524"/>
      <c r="R280" s="524"/>
      <c r="S280" s="524"/>
      <c r="T280" s="524"/>
      <c r="U280" s="524"/>
      <c r="V280" s="524"/>
      <c r="W280" s="524"/>
      <c r="X280" s="524"/>
      <c r="Y280" s="524"/>
      <c r="Z280" s="524"/>
      <c r="AA280" s="524"/>
      <c r="AB280" s="524"/>
      <c r="AC280" s="524"/>
      <c r="AD280" s="524"/>
      <c r="AE280" s="524"/>
      <c r="AF280" s="524"/>
      <c r="AG280" s="524"/>
      <c r="AH280" s="524"/>
      <c r="AI280" s="524"/>
      <c r="AJ280" s="524"/>
      <c r="AK280" s="524"/>
    </row>
    <row r="281" spans="1:37">
      <c r="A281" s="524"/>
      <c r="B281" s="530"/>
      <c r="C281" s="530"/>
      <c r="D281" s="532"/>
      <c r="E281" s="524"/>
      <c r="F281" s="524"/>
      <c r="G281" s="524"/>
      <c r="H281" s="524"/>
      <c r="I281" s="524"/>
      <c r="J281" s="524"/>
      <c r="K281" s="524"/>
      <c r="L281" s="524"/>
      <c r="M281" s="524"/>
      <c r="N281" s="524"/>
      <c r="O281" s="524"/>
      <c r="P281" s="524"/>
      <c r="Q281" s="524"/>
      <c r="R281" s="524"/>
      <c r="S281" s="524"/>
      <c r="T281" s="524"/>
      <c r="U281" s="524"/>
      <c r="V281" s="524"/>
      <c r="W281" s="524"/>
      <c r="X281" s="524"/>
      <c r="Y281" s="524"/>
      <c r="Z281" s="524"/>
      <c r="AA281" s="524"/>
      <c r="AB281" s="524"/>
      <c r="AC281" s="524"/>
      <c r="AD281" s="524"/>
      <c r="AE281" s="524"/>
      <c r="AF281" s="524"/>
      <c r="AG281" s="524"/>
      <c r="AH281" s="524"/>
      <c r="AI281" s="524"/>
      <c r="AJ281" s="524"/>
      <c r="AK281" s="524"/>
    </row>
    <row r="282" spans="1:37">
      <c r="A282" s="524"/>
      <c r="B282" s="530"/>
      <c r="C282" s="530"/>
      <c r="D282" s="532"/>
      <c r="E282" s="524"/>
      <c r="F282" s="524"/>
      <c r="G282" s="524"/>
      <c r="H282" s="524"/>
      <c r="I282" s="524"/>
      <c r="J282" s="524"/>
      <c r="K282" s="524"/>
      <c r="L282" s="524"/>
      <c r="M282" s="524"/>
      <c r="N282" s="524"/>
      <c r="O282" s="524"/>
      <c r="P282" s="524"/>
      <c r="Q282" s="524"/>
      <c r="R282" s="524"/>
      <c r="S282" s="524"/>
      <c r="T282" s="524"/>
      <c r="U282" s="524"/>
      <c r="V282" s="524"/>
      <c r="W282" s="524"/>
      <c r="X282" s="524"/>
      <c r="Y282" s="524"/>
      <c r="Z282" s="524"/>
      <c r="AA282" s="524"/>
      <c r="AB282" s="524"/>
      <c r="AC282" s="524"/>
      <c r="AD282" s="524"/>
      <c r="AE282" s="524"/>
      <c r="AF282" s="524"/>
      <c r="AG282" s="524"/>
      <c r="AH282" s="524"/>
      <c r="AI282" s="524"/>
      <c r="AJ282" s="524"/>
      <c r="AK282" s="524"/>
    </row>
    <row r="283" spans="1:37">
      <c r="D283" s="176"/>
    </row>
    <row r="284" spans="1:37">
      <c r="D284" s="176"/>
    </row>
    <row r="285" spans="1:37">
      <c r="D285" s="176"/>
    </row>
    <row r="286" spans="1:37">
      <c r="D286" s="176"/>
    </row>
    <row r="287" spans="1:37">
      <c r="D287" s="176"/>
    </row>
    <row r="288" spans="1:37">
      <c r="D288" s="176"/>
    </row>
    <row r="289" spans="4:4">
      <c r="D289" s="176"/>
    </row>
    <row r="290" spans="4:4">
      <c r="D290" s="176"/>
    </row>
    <row r="291" spans="4:4">
      <c r="D291" s="176"/>
    </row>
    <row r="292" spans="4:4">
      <c r="D292" s="176"/>
    </row>
    <row r="293" spans="4:4">
      <c r="D293" s="176"/>
    </row>
    <row r="294" spans="4:4">
      <c r="D294" s="176"/>
    </row>
    <row r="295" spans="4:4">
      <c r="D295" s="176"/>
    </row>
    <row r="296" spans="4:4">
      <c r="D296" s="176"/>
    </row>
    <row r="297" spans="4:4">
      <c r="D297" s="176"/>
    </row>
    <row r="298" spans="4:4">
      <c r="D298" s="176"/>
    </row>
    <row r="299" spans="4:4">
      <c r="D299" s="176"/>
    </row>
    <row r="300" spans="4:4">
      <c r="D300" s="176"/>
    </row>
    <row r="301" spans="4:4">
      <c r="D301" s="176"/>
    </row>
    <row r="302" spans="4:4">
      <c r="D302" s="176"/>
    </row>
    <row r="303" spans="4:4">
      <c r="D303" s="176"/>
    </row>
    <row r="304" spans="4:4">
      <c r="D304" s="176"/>
    </row>
    <row r="305" spans="4:4">
      <c r="D305" s="176"/>
    </row>
    <row r="306" spans="4:4">
      <c r="D306" s="176"/>
    </row>
    <row r="307" spans="4:4">
      <c r="D307" s="176"/>
    </row>
    <row r="308" spans="4:4">
      <c r="D308" s="176"/>
    </row>
    <row r="309" spans="4:4">
      <c r="D309" s="176"/>
    </row>
    <row r="310" spans="4:4">
      <c r="D310" s="176"/>
    </row>
    <row r="311" spans="4:4">
      <c r="D311" s="176"/>
    </row>
    <row r="312" spans="4:4">
      <c r="D312" s="176"/>
    </row>
    <row r="313" spans="4:4">
      <c r="D313" s="176"/>
    </row>
    <row r="314" spans="4:4">
      <c r="D314" s="176"/>
    </row>
    <row r="315" spans="4:4">
      <c r="D315" s="176"/>
    </row>
    <row r="316" spans="4:4">
      <c r="D316" s="176"/>
    </row>
    <row r="317" spans="4:4">
      <c r="D317" s="176"/>
    </row>
    <row r="318" spans="4:4">
      <c r="D318" s="176"/>
    </row>
    <row r="319" spans="4:4">
      <c r="D319" s="176"/>
    </row>
    <row r="320" spans="4:4">
      <c r="D320" s="176"/>
    </row>
    <row r="321" spans="4:4">
      <c r="D321" s="176"/>
    </row>
    <row r="322" spans="4:4">
      <c r="D322" s="176"/>
    </row>
    <row r="323" spans="4:4">
      <c r="D323" s="176"/>
    </row>
    <row r="324" spans="4:4">
      <c r="D324" s="176"/>
    </row>
    <row r="325" spans="4:4">
      <c r="D325" s="176"/>
    </row>
    <row r="326" spans="4:4">
      <c r="D326" s="176"/>
    </row>
    <row r="327" spans="4:4">
      <c r="D327" s="176"/>
    </row>
    <row r="328" spans="4:4">
      <c r="D328" s="176"/>
    </row>
    <row r="329" spans="4:4">
      <c r="D329" s="176"/>
    </row>
    <row r="330" spans="4:4">
      <c r="D330" s="176"/>
    </row>
    <row r="331" spans="4:4">
      <c r="D331" s="176"/>
    </row>
    <row r="332" spans="4:4">
      <c r="D332" s="176"/>
    </row>
    <row r="333" spans="4:4">
      <c r="D333" s="176"/>
    </row>
    <row r="334" spans="4:4">
      <c r="D334" s="176"/>
    </row>
    <row r="335" spans="4:4">
      <c r="D335" s="176"/>
    </row>
    <row r="336" spans="4:4">
      <c r="D336" s="176"/>
    </row>
    <row r="337" spans="4:4">
      <c r="D337" s="176"/>
    </row>
    <row r="338" spans="4:4">
      <c r="D338" s="176"/>
    </row>
    <row r="339" spans="4:4">
      <c r="D339" s="176"/>
    </row>
    <row r="340" spans="4:4">
      <c r="D340" s="176"/>
    </row>
    <row r="341" spans="4:4">
      <c r="D341" s="176"/>
    </row>
    <row r="342" spans="4:4">
      <c r="D342" s="176"/>
    </row>
    <row r="343" spans="4:4">
      <c r="D343" s="176"/>
    </row>
    <row r="344" spans="4:4">
      <c r="D344" s="176"/>
    </row>
    <row r="345" spans="4:4">
      <c r="D345" s="176"/>
    </row>
    <row r="346" spans="4:4">
      <c r="D346" s="176"/>
    </row>
    <row r="347" spans="4:4">
      <c r="D347" s="176"/>
    </row>
    <row r="348" spans="4:4">
      <c r="D348" s="176"/>
    </row>
    <row r="349" spans="4:4">
      <c r="D349" s="176"/>
    </row>
    <row r="350" spans="4:4">
      <c r="D350" s="176"/>
    </row>
    <row r="351" spans="4:4">
      <c r="D351" s="176"/>
    </row>
    <row r="352" spans="4:4">
      <c r="D352" s="176"/>
    </row>
    <row r="353" spans="4:4">
      <c r="D353" s="176"/>
    </row>
    <row r="354" spans="4:4">
      <c r="D354" s="176"/>
    </row>
    <row r="355" spans="4:4">
      <c r="D355" s="176"/>
    </row>
    <row r="356" spans="4:4">
      <c r="D356" s="176"/>
    </row>
    <row r="357" spans="4:4">
      <c r="D357" s="176"/>
    </row>
    <row r="358" spans="4:4">
      <c r="D358" s="176"/>
    </row>
    <row r="359" spans="4:4">
      <c r="D359" s="176"/>
    </row>
    <row r="360" spans="4:4">
      <c r="D360" s="176"/>
    </row>
    <row r="361" spans="4:4">
      <c r="D361" s="176"/>
    </row>
  </sheetData>
  <mergeCells count="3">
    <mergeCell ref="A1:G1"/>
    <mergeCell ref="C2:G2"/>
    <mergeCell ref="C3:G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opLeftCell="A52" workbookViewId="0">
      <selection activeCell="F58" sqref="F58"/>
    </sheetView>
  </sheetViews>
  <sheetFormatPr defaultRowHeight="12.75"/>
  <cols>
    <col min="1" max="1" width="4.42578125" customWidth="1"/>
    <col min="2" max="2" width="12.7109375" customWidth="1"/>
    <col min="3" max="3" width="59.140625" customWidth="1"/>
    <col min="4" max="4" width="7.42578125" customWidth="1"/>
    <col min="5" max="5" width="9.85546875" bestFit="1" customWidth="1"/>
    <col min="6" max="6" width="12.28515625" customWidth="1"/>
    <col min="7" max="7" width="25.28515625" customWidth="1"/>
    <col min="257" max="257" width="4.42578125" customWidth="1"/>
    <col min="258" max="258" width="12.7109375" customWidth="1"/>
    <col min="259" max="259" width="59.140625" customWidth="1"/>
    <col min="260" max="260" width="7.42578125" customWidth="1"/>
    <col min="261" max="261" width="9.85546875" bestFit="1" customWidth="1"/>
    <col min="262" max="262" width="12.28515625" customWidth="1"/>
    <col min="263" max="263" width="25.28515625" customWidth="1"/>
    <col min="513" max="513" width="4.42578125" customWidth="1"/>
    <col min="514" max="514" width="12.7109375" customWidth="1"/>
    <col min="515" max="515" width="59.140625" customWidth="1"/>
    <col min="516" max="516" width="7.42578125" customWidth="1"/>
    <col min="517" max="517" width="9.85546875" bestFit="1" customWidth="1"/>
    <col min="518" max="518" width="12.28515625" customWidth="1"/>
    <col min="519" max="519" width="25.28515625" customWidth="1"/>
    <col min="769" max="769" width="4.42578125" customWidth="1"/>
    <col min="770" max="770" width="12.7109375" customWidth="1"/>
    <col min="771" max="771" width="59.140625" customWidth="1"/>
    <col min="772" max="772" width="7.42578125" customWidth="1"/>
    <col min="773" max="773" width="9.85546875" bestFit="1" customWidth="1"/>
    <col min="774" max="774" width="12.28515625" customWidth="1"/>
    <col min="775" max="775" width="25.28515625" customWidth="1"/>
    <col min="1025" max="1025" width="4.42578125" customWidth="1"/>
    <col min="1026" max="1026" width="12.7109375" customWidth="1"/>
    <col min="1027" max="1027" width="59.140625" customWidth="1"/>
    <col min="1028" max="1028" width="7.42578125" customWidth="1"/>
    <col min="1029" max="1029" width="9.85546875" bestFit="1" customWidth="1"/>
    <col min="1030" max="1030" width="12.28515625" customWidth="1"/>
    <col min="1031" max="1031" width="25.28515625" customWidth="1"/>
    <col min="1281" max="1281" width="4.42578125" customWidth="1"/>
    <col min="1282" max="1282" width="12.7109375" customWidth="1"/>
    <col min="1283" max="1283" width="59.140625" customWidth="1"/>
    <col min="1284" max="1284" width="7.42578125" customWidth="1"/>
    <col min="1285" max="1285" width="9.85546875" bestFit="1" customWidth="1"/>
    <col min="1286" max="1286" width="12.28515625" customWidth="1"/>
    <col min="1287" max="1287" width="25.28515625" customWidth="1"/>
    <col min="1537" max="1537" width="4.42578125" customWidth="1"/>
    <col min="1538" max="1538" width="12.7109375" customWidth="1"/>
    <col min="1539" max="1539" width="59.140625" customWidth="1"/>
    <col min="1540" max="1540" width="7.42578125" customWidth="1"/>
    <col min="1541" max="1541" width="9.85546875" bestFit="1" customWidth="1"/>
    <col min="1542" max="1542" width="12.28515625" customWidth="1"/>
    <col min="1543" max="1543" width="25.28515625" customWidth="1"/>
    <col min="1793" max="1793" width="4.42578125" customWidth="1"/>
    <col min="1794" max="1794" width="12.7109375" customWidth="1"/>
    <col min="1795" max="1795" width="59.140625" customWidth="1"/>
    <col min="1796" max="1796" width="7.42578125" customWidth="1"/>
    <col min="1797" max="1797" width="9.85546875" bestFit="1" customWidth="1"/>
    <col min="1798" max="1798" width="12.28515625" customWidth="1"/>
    <col min="1799" max="1799" width="25.28515625" customWidth="1"/>
    <col min="2049" max="2049" width="4.42578125" customWidth="1"/>
    <col min="2050" max="2050" width="12.7109375" customWidth="1"/>
    <col min="2051" max="2051" width="59.140625" customWidth="1"/>
    <col min="2052" max="2052" width="7.42578125" customWidth="1"/>
    <col min="2053" max="2053" width="9.85546875" bestFit="1" customWidth="1"/>
    <col min="2054" max="2054" width="12.28515625" customWidth="1"/>
    <col min="2055" max="2055" width="25.28515625" customWidth="1"/>
    <col min="2305" max="2305" width="4.42578125" customWidth="1"/>
    <col min="2306" max="2306" width="12.7109375" customWidth="1"/>
    <col min="2307" max="2307" width="59.140625" customWidth="1"/>
    <col min="2308" max="2308" width="7.42578125" customWidth="1"/>
    <col min="2309" max="2309" width="9.85546875" bestFit="1" customWidth="1"/>
    <col min="2310" max="2310" width="12.28515625" customWidth="1"/>
    <col min="2311" max="2311" width="25.28515625" customWidth="1"/>
    <col min="2561" max="2561" width="4.42578125" customWidth="1"/>
    <col min="2562" max="2562" width="12.7109375" customWidth="1"/>
    <col min="2563" max="2563" width="59.140625" customWidth="1"/>
    <col min="2564" max="2564" width="7.42578125" customWidth="1"/>
    <col min="2565" max="2565" width="9.85546875" bestFit="1" customWidth="1"/>
    <col min="2566" max="2566" width="12.28515625" customWidth="1"/>
    <col min="2567" max="2567" width="25.28515625" customWidth="1"/>
    <col min="2817" max="2817" width="4.42578125" customWidth="1"/>
    <col min="2818" max="2818" width="12.7109375" customWidth="1"/>
    <col min="2819" max="2819" width="59.140625" customWidth="1"/>
    <col min="2820" max="2820" width="7.42578125" customWidth="1"/>
    <col min="2821" max="2821" width="9.85546875" bestFit="1" customWidth="1"/>
    <col min="2822" max="2822" width="12.28515625" customWidth="1"/>
    <col min="2823" max="2823" width="25.28515625" customWidth="1"/>
    <col min="3073" max="3073" width="4.42578125" customWidth="1"/>
    <col min="3074" max="3074" width="12.7109375" customWidth="1"/>
    <col min="3075" max="3075" width="59.140625" customWidth="1"/>
    <col min="3076" max="3076" width="7.42578125" customWidth="1"/>
    <col min="3077" max="3077" width="9.85546875" bestFit="1" customWidth="1"/>
    <col min="3078" max="3078" width="12.28515625" customWidth="1"/>
    <col min="3079" max="3079" width="25.28515625" customWidth="1"/>
    <col min="3329" max="3329" width="4.42578125" customWidth="1"/>
    <col min="3330" max="3330" width="12.7109375" customWidth="1"/>
    <col min="3331" max="3331" width="59.140625" customWidth="1"/>
    <col min="3332" max="3332" width="7.42578125" customWidth="1"/>
    <col min="3333" max="3333" width="9.85546875" bestFit="1" customWidth="1"/>
    <col min="3334" max="3334" width="12.28515625" customWidth="1"/>
    <col min="3335" max="3335" width="25.28515625" customWidth="1"/>
    <col min="3585" max="3585" width="4.42578125" customWidth="1"/>
    <col min="3586" max="3586" width="12.7109375" customWidth="1"/>
    <col min="3587" max="3587" width="59.140625" customWidth="1"/>
    <col min="3588" max="3588" width="7.42578125" customWidth="1"/>
    <col min="3589" max="3589" width="9.85546875" bestFit="1" customWidth="1"/>
    <col min="3590" max="3590" width="12.28515625" customWidth="1"/>
    <col min="3591" max="3591" width="25.28515625" customWidth="1"/>
    <col min="3841" max="3841" width="4.42578125" customWidth="1"/>
    <col min="3842" max="3842" width="12.7109375" customWidth="1"/>
    <col min="3843" max="3843" width="59.140625" customWidth="1"/>
    <col min="3844" max="3844" width="7.42578125" customWidth="1"/>
    <col min="3845" max="3845" width="9.85546875" bestFit="1" customWidth="1"/>
    <col min="3846" max="3846" width="12.28515625" customWidth="1"/>
    <col min="3847" max="3847" width="25.28515625" customWidth="1"/>
    <col min="4097" max="4097" width="4.42578125" customWidth="1"/>
    <col min="4098" max="4098" width="12.7109375" customWidth="1"/>
    <col min="4099" max="4099" width="59.140625" customWidth="1"/>
    <col min="4100" max="4100" width="7.42578125" customWidth="1"/>
    <col min="4101" max="4101" width="9.85546875" bestFit="1" customWidth="1"/>
    <col min="4102" max="4102" width="12.28515625" customWidth="1"/>
    <col min="4103" max="4103" width="25.28515625" customWidth="1"/>
    <col min="4353" max="4353" width="4.42578125" customWidth="1"/>
    <col min="4354" max="4354" width="12.7109375" customWidth="1"/>
    <col min="4355" max="4355" width="59.140625" customWidth="1"/>
    <col min="4356" max="4356" width="7.42578125" customWidth="1"/>
    <col min="4357" max="4357" width="9.85546875" bestFit="1" customWidth="1"/>
    <col min="4358" max="4358" width="12.28515625" customWidth="1"/>
    <col min="4359" max="4359" width="25.28515625" customWidth="1"/>
    <col min="4609" max="4609" width="4.42578125" customWidth="1"/>
    <col min="4610" max="4610" width="12.7109375" customWidth="1"/>
    <col min="4611" max="4611" width="59.140625" customWidth="1"/>
    <col min="4612" max="4612" width="7.42578125" customWidth="1"/>
    <col min="4613" max="4613" width="9.85546875" bestFit="1" customWidth="1"/>
    <col min="4614" max="4614" width="12.28515625" customWidth="1"/>
    <col min="4615" max="4615" width="25.28515625" customWidth="1"/>
    <col min="4865" max="4865" width="4.42578125" customWidth="1"/>
    <col min="4866" max="4866" width="12.7109375" customWidth="1"/>
    <col min="4867" max="4867" width="59.140625" customWidth="1"/>
    <col min="4868" max="4868" width="7.42578125" customWidth="1"/>
    <col min="4869" max="4869" width="9.85546875" bestFit="1" customWidth="1"/>
    <col min="4870" max="4870" width="12.28515625" customWidth="1"/>
    <col min="4871" max="4871" width="25.28515625" customWidth="1"/>
    <col min="5121" max="5121" width="4.42578125" customWidth="1"/>
    <col min="5122" max="5122" width="12.7109375" customWidth="1"/>
    <col min="5123" max="5123" width="59.140625" customWidth="1"/>
    <col min="5124" max="5124" width="7.42578125" customWidth="1"/>
    <col min="5125" max="5125" width="9.85546875" bestFit="1" customWidth="1"/>
    <col min="5126" max="5126" width="12.28515625" customWidth="1"/>
    <col min="5127" max="5127" width="25.28515625" customWidth="1"/>
    <col min="5377" max="5377" width="4.42578125" customWidth="1"/>
    <col min="5378" max="5378" width="12.7109375" customWidth="1"/>
    <col min="5379" max="5379" width="59.140625" customWidth="1"/>
    <col min="5380" max="5380" width="7.42578125" customWidth="1"/>
    <col min="5381" max="5381" width="9.85546875" bestFit="1" customWidth="1"/>
    <col min="5382" max="5382" width="12.28515625" customWidth="1"/>
    <col min="5383" max="5383" width="25.28515625" customWidth="1"/>
    <col min="5633" max="5633" width="4.42578125" customWidth="1"/>
    <col min="5634" max="5634" width="12.7109375" customWidth="1"/>
    <col min="5635" max="5635" width="59.140625" customWidth="1"/>
    <col min="5636" max="5636" width="7.42578125" customWidth="1"/>
    <col min="5637" max="5637" width="9.85546875" bestFit="1" customWidth="1"/>
    <col min="5638" max="5638" width="12.28515625" customWidth="1"/>
    <col min="5639" max="5639" width="25.28515625" customWidth="1"/>
    <col min="5889" max="5889" width="4.42578125" customWidth="1"/>
    <col min="5890" max="5890" width="12.7109375" customWidth="1"/>
    <col min="5891" max="5891" width="59.140625" customWidth="1"/>
    <col min="5892" max="5892" width="7.42578125" customWidth="1"/>
    <col min="5893" max="5893" width="9.85546875" bestFit="1" customWidth="1"/>
    <col min="5894" max="5894" width="12.28515625" customWidth="1"/>
    <col min="5895" max="5895" width="25.28515625" customWidth="1"/>
    <col min="6145" max="6145" width="4.42578125" customWidth="1"/>
    <col min="6146" max="6146" width="12.7109375" customWidth="1"/>
    <col min="6147" max="6147" width="59.140625" customWidth="1"/>
    <col min="6148" max="6148" width="7.42578125" customWidth="1"/>
    <col min="6149" max="6149" width="9.85546875" bestFit="1" customWidth="1"/>
    <col min="6150" max="6150" width="12.28515625" customWidth="1"/>
    <col min="6151" max="6151" width="25.28515625" customWidth="1"/>
    <col min="6401" max="6401" width="4.42578125" customWidth="1"/>
    <col min="6402" max="6402" width="12.7109375" customWidth="1"/>
    <col min="6403" max="6403" width="59.140625" customWidth="1"/>
    <col min="6404" max="6404" width="7.42578125" customWidth="1"/>
    <col min="6405" max="6405" width="9.85546875" bestFit="1" customWidth="1"/>
    <col min="6406" max="6406" width="12.28515625" customWidth="1"/>
    <col min="6407" max="6407" width="25.28515625" customWidth="1"/>
    <col min="6657" max="6657" width="4.42578125" customWidth="1"/>
    <col min="6658" max="6658" width="12.7109375" customWidth="1"/>
    <col min="6659" max="6659" width="59.140625" customWidth="1"/>
    <col min="6660" max="6660" width="7.42578125" customWidth="1"/>
    <col min="6661" max="6661" width="9.85546875" bestFit="1" customWidth="1"/>
    <col min="6662" max="6662" width="12.28515625" customWidth="1"/>
    <col min="6663" max="6663" width="25.28515625" customWidth="1"/>
    <col min="6913" max="6913" width="4.42578125" customWidth="1"/>
    <col min="6914" max="6914" width="12.7109375" customWidth="1"/>
    <col min="6915" max="6915" width="59.140625" customWidth="1"/>
    <col min="6916" max="6916" width="7.42578125" customWidth="1"/>
    <col min="6917" max="6917" width="9.85546875" bestFit="1" customWidth="1"/>
    <col min="6918" max="6918" width="12.28515625" customWidth="1"/>
    <col min="6919" max="6919" width="25.28515625" customWidth="1"/>
    <col min="7169" max="7169" width="4.42578125" customWidth="1"/>
    <col min="7170" max="7170" width="12.7109375" customWidth="1"/>
    <col min="7171" max="7171" width="59.140625" customWidth="1"/>
    <col min="7172" max="7172" width="7.42578125" customWidth="1"/>
    <col min="7173" max="7173" width="9.85546875" bestFit="1" customWidth="1"/>
    <col min="7174" max="7174" width="12.28515625" customWidth="1"/>
    <col min="7175" max="7175" width="25.28515625" customWidth="1"/>
    <col min="7425" max="7425" width="4.42578125" customWidth="1"/>
    <col min="7426" max="7426" width="12.7109375" customWidth="1"/>
    <col min="7427" max="7427" width="59.140625" customWidth="1"/>
    <col min="7428" max="7428" width="7.42578125" customWidth="1"/>
    <col min="7429" max="7429" width="9.85546875" bestFit="1" customWidth="1"/>
    <col min="7430" max="7430" width="12.28515625" customWidth="1"/>
    <col min="7431" max="7431" width="25.28515625" customWidth="1"/>
    <col min="7681" max="7681" width="4.42578125" customWidth="1"/>
    <col min="7682" max="7682" width="12.7109375" customWidth="1"/>
    <col min="7683" max="7683" width="59.140625" customWidth="1"/>
    <col min="7684" max="7684" width="7.42578125" customWidth="1"/>
    <col min="7685" max="7685" width="9.85546875" bestFit="1" customWidth="1"/>
    <col min="7686" max="7686" width="12.28515625" customWidth="1"/>
    <col min="7687" max="7687" width="25.28515625" customWidth="1"/>
    <col min="7937" max="7937" width="4.42578125" customWidth="1"/>
    <col min="7938" max="7938" width="12.7109375" customWidth="1"/>
    <col min="7939" max="7939" width="59.140625" customWidth="1"/>
    <col min="7940" max="7940" width="7.42578125" customWidth="1"/>
    <col min="7941" max="7941" width="9.85546875" bestFit="1" customWidth="1"/>
    <col min="7942" max="7942" width="12.28515625" customWidth="1"/>
    <col min="7943" max="7943" width="25.28515625" customWidth="1"/>
    <col min="8193" max="8193" width="4.42578125" customWidth="1"/>
    <col min="8194" max="8194" width="12.7109375" customWidth="1"/>
    <col min="8195" max="8195" width="59.140625" customWidth="1"/>
    <col min="8196" max="8196" width="7.42578125" customWidth="1"/>
    <col min="8197" max="8197" width="9.85546875" bestFit="1" customWidth="1"/>
    <col min="8198" max="8198" width="12.28515625" customWidth="1"/>
    <col min="8199" max="8199" width="25.28515625" customWidth="1"/>
    <col min="8449" max="8449" width="4.42578125" customWidth="1"/>
    <col min="8450" max="8450" width="12.7109375" customWidth="1"/>
    <col min="8451" max="8451" width="59.140625" customWidth="1"/>
    <col min="8452" max="8452" width="7.42578125" customWidth="1"/>
    <col min="8453" max="8453" width="9.85546875" bestFit="1" customWidth="1"/>
    <col min="8454" max="8454" width="12.28515625" customWidth="1"/>
    <col min="8455" max="8455" width="25.28515625" customWidth="1"/>
    <col min="8705" max="8705" width="4.42578125" customWidth="1"/>
    <col min="8706" max="8706" width="12.7109375" customWidth="1"/>
    <col min="8707" max="8707" width="59.140625" customWidth="1"/>
    <col min="8708" max="8708" width="7.42578125" customWidth="1"/>
    <col min="8709" max="8709" width="9.85546875" bestFit="1" customWidth="1"/>
    <col min="8710" max="8710" width="12.28515625" customWidth="1"/>
    <col min="8711" max="8711" width="25.28515625" customWidth="1"/>
    <col min="8961" max="8961" width="4.42578125" customWidth="1"/>
    <col min="8962" max="8962" width="12.7109375" customWidth="1"/>
    <col min="8963" max="8963" width="59.140625" customWidth="1"/>
    <col min="8964" max="8964" width="7.42578125" customWidth="1"/>
    <col min="8965" max="8965" width="9.85546875" bestFit="1" customWidth="1"/>
    <col min="8966" max="8966" width="12.28515625" customWidth="1"/>
    <col min="8967" max="8967" width="25.28515625" customWidth="1"/>
    <col min="9217" max="9217" width="4.42578125" customWidth="1"/>
    <col min="9218" max="9218" width="12.7109375" customWidth="1"/>
    <col min="9219" max="9219" width="59.140625" customWidth="1"/>
    <col min="9220" max="9220" width="7.42578125" customWidth="1"/>
    <col min="9221" max="9221" width="9.85546875" bestFit="1" customWidth="1"/>
    <col min="9222" max="9222" width="12.28515625" customWidth="1"/>
    <col min="9223" max="9223" width="25.28515625" customWidth="1"/>
    <col min="9473" max="9473" width="4.42578125" customWidth="1"/>
    <col min="9474" max="9474" width="12.7109375" customWidth="1"/>
    <col min="9475" max="9475" width="59.140625" customWidth="1"/>
    <col min="9476" max="9476" width="7.42578125" customWidth="1"/>
    <col min="9477" max="9477" width="9.85546875" bestFit="1" customWidth="1"/>
    <col min="9478" max="9478" width="12.28515625" customWidth="1"/>
    <col min="9479" max="9479" width="25.28515625" customWidth="1"/>
    <col min="9729" max="9729" width="4.42578125" customWidth="1"/>
    <col min="9730" max="9730" width="12.7109375" customWidth="1"/>
    <col min="9731" max="9731" width="59.140625" customWidth="1"/>
    <col min="9732" max="9732" width="7.42578125" customWidth="1"/>
    <col min="9733" max="9733" width="9.85546875" bestFit="1" customWidth="1"/>
    <col min="9734" max="9734" width="12.28515625" customWidth="1"/>
    <col min="9735" max="9735" width="25.28515625" customWidth="1"/>
    <col min="9985" max="9985" width="4.42578125" customWidth="1"/>
    <col min="9986" max="9986" width="12.7109375" customWidth="1"/>
    <col min="9987" max="9987" width="59.140625" customWidth="1"/>
    <col min="9988" max="9988" width="7.42578125" customWidth="1"/>
    <col min="9989" max="9989" width="9.85546875" bestFit="1" customWidth="1"/>
    <col min="9990" max="9990" width="12.28515625" customWidth="1"/>
    <col min="9991" max="9991" width="25.28515625" customWidth="1"/>
    <col min="10241" max="10241" width="4.42578125" customWidth="1"/>
    <col min="10242" max="10242" width="12.7109375" customWidth="1"/>
    <col min="10243" max="10243" width="59.140625" customWidth="1"/>
    <col min="10244" max="10244" width="7.42578125" customWidth="1"/>
    <col min="10245" max="10245" width="9.85546875" bestFit="1" customWidth="1"/>
    <col min="10246" max="10246" width="12.28515625" customWidth="1"/>
    <col min="10247" max="10247" width="25.28515625" customWidth="1"/>
    <col min="10497" max="10497" width="4.42578125" customWidth="1"/>
    <col min="10498" max="10498" width="12.7109375" customWidth="1"/>
    <col min="10499" max="10499" width="59.140625" customWidth="1"/>
    <col min="10500" max="10500" width="7.42578125" customWidth="1"/>
    <col min="10501" max="10501" width="9.85546875" bestFit="1" customWidth="1"/>
    <col min="10502" max="10502" width="12.28515625" customWidth="1"/>
    <col min="10503" max="10503" width="25.28515625" customWidth="1"/>
    <col min="10753" max="10753" width="4.42578125" customWidth="1"/>
    <col min="10754" max="10754" width="12.7109375" customWidth="1"/>
    <col min="10755" max="10755" width="59.140625" customWidth="1"/>
    <col min="10756" max="10756" width="7.42578125" customWidth="1"/>
    <col min="10757" max="10757" width="9.85546875" bestFit="1" customWidth="1"/>
    <col min="10758" max="10758" width="12.28515625" customWidth="1"/>
    <col min="10759" max="10759" width="25.28515625" customWidth="1"/>
    <col min="11009" max="11009" width="4.42578125" customWidth="1"/>
    <col min="11010" max="11010" width="12.7109375" customWidth="1"/>
    <col min="11011" max="11011" width="59.140625" customWidth="1"/>
    <col min="11012" max="11012" width="7.42578125" customWidth="1"/>
    <col min="11013" max="11013" width="9.85546875" bestFit="1" customWidth="1"/>
    <col min="11014" max="11014" width="12.28515625" customWidth="1"/>
    <col min="11015" max="11015" width="25.28515625" customWidth="1"/>
    <col min="11265" max="11265" width="4.42578125" customWidth="1"/>
    <col min="11266" max="11266" width="12.7109375" customWidth="1"/>
    <col min="11267" max="11267" width="59.140625" customWidth="1"/>
    <col min="11268" max="11268" width="7.42578125" customWidth="1"/>
    <col min="11269" max="11269" width="9.85546875" bestFit="1" customWidth="1"/>
    <col min="11270" max="11270" width="12.28515625" customWidth="1"/>
    <col min="11271" max="11271" width="25.28515625" customWidth="1"/>
    <col min="11521" max="11521" width="4.42578125" customWidth="1"/>
    <col min="11522" max="11522" width="12.7109375" customWidth="1"/>
    <col min="11523" max="11523" width="59.140625" customWidth="1"/>
    <col min="11524" max="11524" width="7.42578125" customWidth="1"/>
    <col min="11525" max="11525" width="9.85546875" bestFit="1" customWidth="1"/>
    <col min="11526" max="11526" width="12.28515625" customWidth="1"/>
    <col min="11527" max="11527" width="25.28515625" customWidth="1"/>
    <col min="11777" max="11777" width="4.42578125" customWidth="1"/>
    <col min="11778" max="11778" width="12.7109375" customWidth="1"/>
    <col min="11779" max="11779" width="59.140625" customWidth="1"/>
    <col min="11780" max="11780" width="7.42578125" customWidth="1"/>
    <col min="11781" max="11781" width="9.85546875" bestFit="1" customWidth="1"/>
    <col min="11782" max="11782" width="12.28515625" customWidth="1"/>
    <col min="11783" max="11783" width="25.28515625" customWidth="1"/>
    <col min="12033" max="12033" width="4.42578125" customWidth="1"/>
    <col min="12034" max="12034" width="12.7109375" customWidth="1"/>
    <col min="12035" max="12035" width="59.140625" customWidth="1"/>
    <col min="12036" max="12036" width="7.42578125" customWidth="1"/>
    <col min="12037" max="12037" width="9.85546875" bestFit="1" customWidth="1"/>
    <col min="12038" max="12038" width="12.28515625" customWidth="1"/>
    <col min="12039" max="12039" width="25.28515625" customWidth="1"/>
    <col min="12289" max="12289" width="4.42578125" customWidth="1"/>
    <col min="12290" max="12290" width="12.7109375" customWidth="1"/>
    <col min="12291" max="12291" width="59.140625" customWidth="1"/>
    <col min="12292" max="12292" width="7.42578125" customWidth="1"/>
    <col min="12293" max="12293" width="9.85546875" bestFit="1" customWidth="1"/>
    <col min="12294" max="12294" width="12.28515625" customWidth="1"/>
    <col min="12295" max="12295" width="25.28515625" customWidth="1"/>
    <col min="12545" max="12545" width="4.42578125" customWidth="1"/>
    <col min="12546" max="12546" width="12.7109375" customWidth="1"/>
    <col min="12547" max="12547" width="59.140625" customWidth="1"/>
    <col min="12548" max="12548" width="7.42578125" customWidth="1"/>
    <col min="12549" max="12549" width="9.85546875" bestFit="1" customWidth="1"/>
    <col min="12550" max="12550" width="12.28515625" customWidth="1"/>
    <col min="12551" max="12551" width="25.28515625" customWidth="1"/>
    <col min="12801" max="12801" width="4.42578125" customWidth="1"/>
    <col min="12802" max="12802" width="12.7109375" customWidth="1"/>
    <col min="12803" max="12803" width="59.140625" customWidth="1"/>
    <col min="12804" max="12804" width="7.42578125" customWidth="1"/>
    <col min="12805" max="12805" width="9.85546875" bestFit="1" customWidth="1"/>
    <col min="12806" max="12806" width="12.28515625" customWidth="1"/>
    <col min="12807" max="12807" width="25.28515625" customWidth="1"/>
    <col min="13057" max="13057" width="4.42578125" customWidth="1"/>
    <col min="13058" max="13058" width="12.7109375" customWidth="1"/>
    <col min="13059" max="13059" width="59.140625" customWidth="1"/>
    <col min="13060" max="13060" width="7.42578125" customWidth="1"/>
    <col min="13061" max="13061" width="9.85546875" bestFit="1" customWidth="1"/>
    <col min="13062" max="13062" width="12.28515625" customWidth="1"/>
    <col min="13063" max="13063" width="25.28515625" customWidth="1"/>
    <col min="13313" max="13313" width="4.42578125" customWidth="1"/>
    <col min="13314" max="13314" width="12.7109375" customWidth="1"/>
    <col min="13315" max="13315" width="59.140625" customWidth="1"/>
    <col min="13316" max="13316" width="7.42578125" customWidth="1"/>
    <col min="13317" max="13317" width="9.85546875" bestFit="1" customWidth="1"/>
    <col min="13318" max="13318" width="12.28515625" customWidth="1"/>
    <col min="13319" max="13319" width="25.28515625" customWidth="1"/>
    <col min="13569" max="13569" width="4.42578125" customWidth="1"/>
    <col min="13570" max="13570" width="12.7109375" customWidth="1"/>
    <col min="13571" max="13571" width="59.140625" customWidth="1"/>
    <col min="13572" max="13572" width="7.42578125" customWidth="1"/>
    <col min="13573" max="13573" width="9.85546875" bestFit="1" customWidth="1"/>
    <col min="13574" max="13574" width="12.28515625" customWidth="1"/>
    <col min="13575" max="13575" width="25.28515625" customWidth="1"/>
    <col min="13825" max="13825" width="4.42578125" customWidth="1"/>
    <col min="13826" max="13826" width="12.7109375" customWidth="1"/>
    <col min="13827" max="13827" width="59.140625" customWidth="1"/>
    <col min="13828" max="13828" width="7.42578125" customWidth="1"/>
    <col min="13829" max="13829" width="9.85546875" bestFit="1" customWidth="1"/>
    <col min="13830" max="13830" width="12.28515625" customWidth="1"/>
    <col min="13831" max="13831" width="25.28515625" customWidth="1"/>
    <col min="14081" max="14081" width="4.42578125" customWidth="1"/>
    <col min="14082" max="14082" width="12.7109375" customWidth="1"/>
    <col min="14083" max="14083" width="59.140625" customWidth="1"/>
    <col min="14084" max="14084" width="7.42578125" customWidth="1"/>
    <col min="14085" max="14085" width="9.85546875" bestFit="1" customWidth="1"/>
    <col min="14086" max="14086" width="12.28515625" customWidth="1"/>
    <col min="14087" max="14087" width="25.28515625" customWidth="1"/>
    <col min="14337" max="14337" width="4.42578125" customWidth="1"/>
    <col min="14338" max="14338" width="12.7109375" customWidth="1"/>
    <col min="14339" max="14339" width="59.140625" customWidth="1"/>
    <col min="14340" max="14340" width="7.42578125" customWidth="1"/>
    <col min="14341" max="14341" width="9.85546875" bestFit="1" customWidth="1"/>
    <col min="14342" max="14342" width="12.28515625" customWidth="1"/>
    <col min="14343" max="14343" width="25.28515625" customWidth="1"/>
    <col min="14593" max="14593" width="4.42578125" customWidth="1"/>
    <col min="14594" max="14594" width="12.7109375" customWidth="1"/>
    <col min="14595" max="14595" width="59.140625" customWidth="1"/>
    <col min="14596" max="14596" width="7.42578125" customWidth="1"/>
    <col min="14597" max="14597" width="9.85546875" bestFit="1" customWidth="1"/>
    <col min="14598" max="14598" width="12.28515625" customWidth="1"/>
    <col min="14599" max="14599" width="25.28515625" customWidth="1"/>
    <col min="14849" max="14849" width="4.42578125" customWidth="1"/>
    <col min="14850" max="14850" width="12.7109375" customWidth="1"/>
    <col min="14851" max="14851" width="59.140625" customWidth="1"/>
    <col min="14852" max="14852" width="7.42578125" customWidth="1"/>
    <col min="14853" max="14853" width="9.85546875" bestFit="1" customWidth="1"/>
    <col min="14854" max="14854" width="12.28515625" customWidth="1"/>
    <col min="14855" max="14855" width="25.28515625" customWidth="1"/>
    <col min="15105" max="15105" width="4.42578125" customWidth="1"/>
    <col min="15106" max="15106" width="12.7109375" customWidth="1"/>
    <col min="15107" max="15107" width="59.140625" customWidth="1"/>
    <col min="15108" max="15108" width="7.42578125" customWidth="1"/>
    <col min="15109" max="15109" width="9.85546875" bestFit="1" customWidth="1"/>
    <col min="15110" max="15110" width="12.28515625" customWidth="1"/>
    <col min="15111" max="15111" width="25.28515625" customWidth="1"/>
    <col min="15361" max="15361" width="4.42578125" customWidth="1"/>
    <col min="15362" max="15362" width="12.7109375" customWidth="1"/>
    <col min="15363" max="15363" width="59.140625" customWidth="1"/>
    <col min="15364" max="15364" width="7.42578125" customWidth="1"/>
    <col min="15365" max="15365" width="9.85546875" bestFit="1" customWidth="1"/>
    <col min="15366" max="15366" width="12.28515625" customWidth="1"/>
    <col min="15367" max="15367" width="25.28515625" customWidth="1"/>
    <col min="15617" max="15617" width="4.42578125" customWidth="1"/>
    <col min="15618" max="15618" width="12.7109375" customWidth="1"/>
    <col min="15619" max="15619" width="59.140625" customWidth="1"/>
    <col min="15620" max="15620" width="7.42578125" customWidth="1"/>
    <col min="15621" max="15621" width="9.85546875" bestFit="1" customWidth="1"/>
    <col min="15622" max="15622" width="12.28515625" customWidth="1"/>
    <col min="15623" max="15623" width="25.28515625" customWidth="1"/>
    <col min="15873" max="15873" width="4.42578125" customWidth="1"/>
    <col min="15874" max="15874" width="12.7109375" customWidth="1"/>
    <col min="15875" max="15875" width="59.140625" customWidth="1"/>
    <col min="15876" max="15876" width="7.42578125" customWidth="1"/>
    <col min="15877" max="15877" width="9.85546875" bestFit="1" customWidth="1"/>
    <col min="15878" max="15878" width="12.28515625" customWidth="1"/>
    <col min="15879" max="15879" width="25.28515625" customWidth="1"/>
    <col min="16129" max="16129" width="4.42578125" customWidth="1"/>
    <col min="16130" max="16130" width="12.7109375" customWidth="1"/>
    <col min="16131" max="16131" width="59.140625" customWidth="1"/>
    <col min="16132" max="16132" width="7.42578125" customWidth="1"/>
    <col min="16133" max="16133" width="9.85546875" bestFit="1" customWidth="1"/>
    <col min="16134" max="16134" width="12.28515625" customWidth="1"/>
    <col min="16135" max="16135" width="25.28515625" customWidth="1"/>
  </cols>
  <sheetData>
    <row r="1" spans="1:7" s="236" customFormat="1" ht="66" customHeight="1">
      <c r="A1" s="576" t="s">
        <v>1046</v>
      </c>
      <c r="B1" s="577"/>
      <c r="C1" s="577"/>
      <c r="D1" s="577"/>
      <c r="E1" s="577"/>
      <c r="F1" s="577"/>
      <c r="G1" s="578"/>
    </row>
    <row r="2" spans="1:7" s="236" customFormat="1" ht="22.5" customHeight="1">
      <c r="A2" s="576" t="s">
        <v>1047</v>
      </c>
      <c r="B2" s="577"/>
      <c r="C2" s="577"/>
      <c r="D2" s="577"/>
      <c r="E2" s="577"/>
      <c r="F2" s="577"/>
      <c r="G2" s="578"/>
    </row>
    <row r="3" spans="1:7" s="236" customFormat="1" ht="49.5" hidden="1" customHeight="1">
      <c r="A3" s="237"/>
      <c r="B3" s="238"/>
      <c r="C3" s="238"/>
      <c r="D3" s="238"/>
      <c r="E3" s="238"/>
      <c r="F3" s="238"/>
      <c r="G3" s="239"/>
    </row>
    <row r="4" spans="1:7" s="243" customFormat="1" ht="24" customHeight="1">
      <c r="A4" s="240" t="s">
        <v>105</v>
      </c>
      <c r="B4" s="240"/>
      <c r="C4" s="241" t="s">
        <v>63</v>
      </c>
      <c r="D4" s="241" t="s">
        <v>12</v>
      </c>
      <c r="E4" s="241" t="s">
        <v>760</v>
      </c>
      <c r="F4" s="241" t="s">
        <v>1048</v>
      </c>
      <c r="G4" s="242" t="s">
        <v>1049</v>
      </c>
    </row>
    <row r="5" spans="1:7" s="243" customFormat="1" ht="7.5" customHeight="1">
      <c r="A5" s="579"/>
      <c r="B5" s="579"/>
      <c r="C5" s="579"/>
      <c r="D5" s="579"/>
      <c r="E5" s="579"/>
      <c r="F5" s="579"/>
      <c r="G5" s="579"/>
    </row>
    <row r="6" spans="1:7" s="243" customFormat="1" ht="7.5" customHeight="1">
      <c r="A6" s="241"/>
      <c r="B6" s="241"/>
      <c r="C6" s="241"/>
      <c r="D6" s="241"/>
      <c r="E6" s="241"/>
      <c r="F6" s="241"/>
      <c r="G6" s="241"/>
    </row>
    <row r="7" spans="1:7" s="243" customFormat="1" ht="18.75" customHeight="1">
      <c r="A7" s="244"/>
      <c r="B7" s="244"/>
      <c r="C7" s="245" t="s">
        <v>1050</v>
      </c>
      <c r="D7" s="246"/>
      <c r="E7" s="247"/>
      <c r="F7" s="248"/>
      <c r="G7" s="443">
        <f>SUM(G19:G57)</f>
        <v>0</v>
      </c>
    </row>
    <row r="8" spans="1:7" s="243" customFormat="1" ht="15" customHeight="1">
      <c r="A8" s="249"/>
      <c r="B8" s="249"/>
      <c r="C8" s="250"/>
      <c r="D8" s="251"/>
      <c r="E8" s="252"/>
      <c r="F8" s="253"/>
      <c r="G8" s="254"/>
    </row>
    <row r="9" spans="1:7" s="236" customFormat="1" ht="14.25" customHeight="1">
      <c r="A9" s="255"/>
      <c r="B9" s="255" t="s">
        <v>1051</v>
      </c>
      <c r="C9" s="256"/>
      <c r="D9" s="257"/>
      <c r="E9" s="258"/>
      <c r="F9" s="259"/>
      <c r="G9" s="260"/>
    </row>
    <row r="10" spans="1:7" s="243" customFormat="1" ht="4.5" hidden="1" customHeight="1">
      <c r="A10" s="261"/>
      <c r="B10" s="261"/>
      <c r="C10" s="262"/>
      <c r="D10" s="263"/>
      <c r="E10" s="264"/>
      <c r="F10" s="265"/>
      <c r="G10" s="266"/>
    </row>
    <row r="11" spans="1:7" s="243" customFormat="1" ht="22.5" hidden="1" customHeight="1">
      <c r="A11" s="261"/>
      <c r="B11" s="261"/>
      <c r="C11" s="262"/>
      <c r="D11" s="263"/>
      <c r="E11" s="264"/>
      <c r="F11" s="265"/>
      <c r="G11" s="266"/>
    </row>
    <row r="12" spans="1:7" s="243" customFormat="1" ht="0.75" hidden="1" customHeight="1">
      <c r="A12" s="261"/>
      <c r="B12" s="261"/>
      <c r="C12" s="267"/>
      <c r="D12" s="263"/>
      <c r="E12" s="264"/>
      <c r="F12" s="265"/>
      <c r="G12" s="266">
        <f>E12*F12</f>
        <v>0</v>
      </c>
    </row>
    <row r="13" spans="1:7" s="243" customFormat="1" ht="22.5" hidden="1" customHeight="1">
      <c r="A13" s="261"/>
      <c r="B13" s="261"/>
      <c r="C13" s="267"/>
      <c r="D13" s="263"/>
      <c r="E13" s="264"/>
      <c r="F13" s="265"/>
      <c r="G13" s="266">
        <f>E13*F13</f>
        <v>0</v>
      </c>
    </row>
    <row r="14" spans="1:7" s="243" customFormat="1" ht="22.5" hidden="1" customHeight="1">
      <c r="A14" s="261"/>
      <c r="B14" s="261"/>
      <c r="C14" s="267"/>
      <c r="D14" s="263"/>
      <c r="E14" s="264"/>
      <c r="F14" s="265"/>
      <c r="G14" s="266">
        <f>E14*F14</f>
        <v>0</v>
      </c>
    </row>
    <row r="15" spans="1:7" s="243" customFormat="1" ht="22.5" hidden="1" customHeight="1">
      <c r="A15" s="261"/>
      <c r="B15" s="261"/>
      <c r="C15" s="267"/>
      <c r="D15" s="263"/>
      <c r="E15" s="264"/>
      <c r="F15" s="265"/>
      <c r="G15" s="266">
        <f>E15*F15</f>
        <v>0</v>
      </c>
    </row>
    <row r="16" spans="1:7" s="243" customFormat="1" ht="15" hidden="1" customHeight="1">
      <c r="A16" s="249"/>
      <c r="B16" s="249"/>
      <c r="C16" s="250"/>
      <c r="D16" s="251"/>
      <c r="E16" s="252"/>
      <c r="F16" s="253"/>
      <c r="G16" s="254"/>
    </row>
    <row r="17" spans="1:7" s="236" customFormat="1" ht="15">
      <c r="A17" s="255"/>
      <c r="B17" s="255"/>
      <c r="C17" s="268" t="s">
        <v>1052</v>
      </c>
      <c r="D17" s="257"/>
      <c r="E17" s="258"/>
      <c r="F17" s="259"/>
      <c r="G17" s="269"/>
    </row>
    <row r="18" spans="1:7" s="243" customFormat="1" ht="31.5" hidden="1" customHeight="1">
      <c r="A18" s="261">
        <v>1</v>
      </c>
      <c r="B18" s="261"/>
      <c r="C18" s="262" t="s">
        <v>1053</v>
      </c>
      <c r="D18" s="263"/>
      <c r="E18" s="264">
        <v>10</v>
      </c>
      <c r="F18" s="265">
        <v>245</v>
      </c>
      <c r="G18" s="266">
        <f t="shared" ref="G18:G23" si="0">E18*F18</f>
        <v>2450</v>
      </c>
    </row>
    <row r="19" spans="1:7" s="243" customFormat="1" ht="33.75" customHeight="1">
      <c r="A19" s="261">
        <v>1</v>
      </c>
      <c r="B19" s="261"/>
      <c r="C19" s="262" t="s">
        <v>1053</v>
      </c>
      <c r="D19" s="270" t="s">
        <v>8</v>
      </c>
      <c r="E19" s="271">
        <v>8</v>
      </c>
      <c r="F19" s="266">
        <v>0</v>
      </c>
      <c r="G19" s="266">
        <f t="shared" si="0"/>
        <v>0</v>
      </c>
    </row>
    <row r="20" spans="1:7" s="243" customFormat="1" ht="33" customHeight="1">
      <c r="A20" s="261">
        <v>2</v>
      </c>
      <c r="B20" s="261"/>
      <c r="C20" s="262" t="s">
        <v>1054</v>
      </c>
      <c r="D20" s="270" t="s">
        <v>8</v>
      </c>
      <c r="E20" s="271">
        <v>62</v>
      </c>
      <c r="F20" s="266">
        <v>0</v>
      </c>
      <c r="G20" s="266">
        <f t="shared" si="0"/>
        <v>0</v>
      </c>
    </row>
    <row r="21" spans="1:7" s="243" customFormat="1" ht="31.5" customHeight="1">
      <c r="A21" s="261">
        <v>3</v>
      </c>
      <c r="B21" s="261"/>
      <c r="C21" s="262" t="s">
        <v>1055</v>
      </c>
      <c r="D21" s="270" t="s">
        <v>8</v>
      </c>
      <c r="E21" s="271">
        <v>93</v>
      </c>
      <c r="F21" s="266">
        <v>0</v>
      </c>
      <c r="G21" s="266">
        <f t="shared" si="0"/>
        <v>0</v>
      </c>
    </row>
    <row r="22" spans="1:7" s="243" customFormat="1" ht="20.25" customHeight="1">
      <c r="A22" s="261">
        <v>4</v>
      </c>
      <c r="B22" s="261"/>
      <c r="C22" s="262" t="s">
        <v>1056</v>
      </c>
      <c r="D22" s="270" t="s">
        <v>832</v>
      </c>
      <c r="E22" s="271">
        <v>10</v>
      </c>
      <c r="F22" s="266">
        <v>0</v>
      </c>
      <c r="G22" s="266">
        <f t="shared" si="0"/>
        <v>0</v>
      </c>
    </row>
    <row r="23" spans="1:7" s="243" customFormat="1" ht="19.5" customHeight="1">
      <c r="A23" s="261">
        <v>5</v>
      </c>
      <c r="B23" s="261"/>
      <c r="C23" s="262" t="s">
        <v>1057</v>
      </c>
      <c r="D23" s="270" t="s">
        <v>832</v>
      </c>
      <c r="E23" s="271">
        <v>12</v>
      </c>
      <c r="F23" s="266">
        <v>0</v>
      </c>
      <c r="G23" s="266">
        <f t="shared" si="0"/>
        <v>0</v>
      </c>
    </row>
    <row r="24" spans="1:7" s="243" customFormat="1" ht="21.75" customHeight="1">
      <c r="A24" s="261"/>
      <c r="B24" s="261"/>
      <c r="C24" s="256" t="s">
        <v>1058</v>
      </c>
      <c r="D24" s="272"/>
      <c r="E24" s="272"/>
      <c r="F24" s="273"/>
      <c r="G24" s="272"/>
    </row>
    <row r="25" spans="1:7" s="243" customFormat="1" ht="30.75" hidden="1" customHeight="1">
      <c r="A25" s="261">
        <v>7</v>
      </c>
      <c r="B25" s="261"/>
      <c r="C25" s="262" t="s">
        <v>1059</v>
      </c>
      <c r="D25" s="270" t="s">
        <v>8</v>
      </c>
      <c r="E25" s="271">
        <v>45</v>
      </c>
      <c r="F25" s="266">
        <v>0</v>
      </c>
      <c r="G25" s="266">
        <f>E25*F25</f>
        <v>0</v>
      </c>
    </row>
    <row r="26" spans="1:7" s="243" customFormat="1" ht="30.75" hidden="1" customHeight="1">
      <c r="A26" s="261">
        <v>8</v>
      </c>
      <c r="B26" s="261"/>
      <c r="C26" s="262" t="s">
        <v>1060</v>
      </c>
      <c r="D26" s="270" t="s">
        <v>8</v>
      </c>
      <c r="E26" s="271">
        <v>25</v>
      </c>
      <c r="F26" s="266">
        <v>0</v>
      </c>
      <c r="G26" s="266">
        <f>E26*F26</f>
        <v>0</v>
      </c>
    </row>
    <row r="27" spans="1:7" s="243" customFormat="1" ht="16.5" customHeight="1">
      <c r="A27" s="261">
        <v>6</v>
      </c>
      <c r="B27" s="261"/>
      <c r="C27" s="274" t="s">
        <v>1061</v>
      </c>
      <c r="D27" s="270" t="s">
        <v>8</v>
      </c>
      <c r="E27" s="275">
        <v>163</v>
      </c>
      <c r="F27" s="266">
        <v>0</v>
      </c>
      <c r="G27" s="266">
        <f>E27*F27</f>
        <v>0</v>
      </c>
    </row>
    <row r="28" spans="1:7" s="243" customFormat="1" ht="18" customHeight="1">
      <c r="A28" s="261">
        <v>7</v>
      </c>
      <c r="B28" s="261"/>
      <c r="C28" s="262" t="s">
        <v>1062</v>
      </c>
      <c r="D28" s="270" t="s">
        <v>8</v>
      </c>
      <c r="E28" s="275">
        <v>62</v>
      </c>
      <c r="F28" s="266">
        <v>0</v>
      </c>
      <c r="G28" s="266">
        <f>E28*F28</f>
        <v>0</v>
      </c>
    </row>
    <row r="29" spans="1:7" s="243" customFormat="1" ht="18.75" customHeight="1">
      <c r="A29" s="261">
        <f t="shared" ref="A29:A41" si="1">A28+1</f>
        <v>8</v>
      </c>
      <c r="B29" s="261"/>
      <c r="C29" s="262" t="s">
        <v>1063</v>
      </c>
      <c r="D29" s="270" t="s">
        <v>8</v>
      </c>
      <c r="E29" s="275">
        <v>93</v>
      </c>
      <c r="F29" s="266">
        <v>0</v>
      </c>
      <c r="G29" s="266">
        <f>E29*F29</f>
        <v>0</v>
      </c>
    </row>
    <row r="30" spans="1:7" s="243" customFormat="1" ht="22.5" customHeight="1">
      <c r="A30" s="261"/>
      <c r="B30" s="261"/>
      <c r="C30" s="256" t="s">
        <v>1064</v>
      </c>
      <c r="D30" s="270"/>
      <c r="E30" s="271"/>
      <c r="F30" s="266"/>
      <c r="G30" s="272"/>
    </row>
    <row r="31" spans="1:7" s="243" customFormat="1" ht="20.25" customHeight="1">
      <c r="A31" s="261">
        <v>9</v>
      </c>
      <c r="B31" s="261"/>
      <c r="C31" s="262" t="s">
        <v>1065</v>
      </c>
      <c r="D31" s="270" t="s">
        <v>832</v>
      </c>
      <c r="E31" s="271">
        <v>4</v>
      </c>
      <c r="F31" s="266">
        <v>0</v>
      </c>
      <c r="G31" s="266">
        <f t="shared" ref="G31:G37" si="2">E31*F31</f>
        <v>0</v>
      </c>
    </row>
    <row r="32" spans="1:7" s="243" customFormat="1" ht="16.5" customHeight="1">
      <c r="A32" s="261">
        <v>10</v>
      </c>
      <c r="B32" s="261"/>
      <c r="C32" s="262" t="s">
        <v>1066</v>
      </c>
      <c r="D32" s="270" t="s">
        <v>832</v>
      </c>
      <c r="E32" s="264">
        <v>1</v>
      </c>
      <c r="F32" s="266">
        <v>0</v>
      </c>
      <c r="G32" s="266">
        <f t="shared" si="2"/>
        <v>0</v>
      </c>
    </row>
    <row r="33" spans="1:7" s="243" customFormat="1" ht="18.75" customHeight="1">
      <c r="A33" s="261">
        <f t="shared" si="1"/>
        <v>11</v>
      </c>
      <c r="B33" s="261"/>
      <c r="C33" s="262" t="s">
        <v>1067</v>
      </c>
      <c r="D33" s="270" t="s">
        <v>832</v>
      </c>
      <c r="E33" s="264">
        <v>1</v>
      </c>
      <c r="F33" s="266">
        <v>0</v>
      </c>
      <c r="G33" s="266">
        <f t="shared" si="2"/>
        <v>0</v>
      </c>
    </row>
    <row r="34" spans="1:7" s="243" customFormat="1" ht="15.75" customHeight="1">
      <c r="A34" s="261">
        <f t="shared" si="1"/>
        <v>12</v>
      </c>
      <c r="B34" s="261"/>
      <c r="C34" s="262" t="s">
        <v>1068</v>
      </c>
      <c r="D34" s="270" t="s">
        <v>832</v>
      </c>
      <c r="E34" s="271">
        <v>2</v>
      </c>
      <c r="F34" s="266">
        <v>0</v>
      </c>
      <c r="G34" s="266">
        <f t="shared" si="2"/>
        <v>0</v>
      </c>
    </row>
    <row r="35" spans="1:7" s="243" customFormat="1" ht="34.5" hidden="1" customHeight="1">
      <c r="A35" s="261">
        <f t="shared" si="1"/>
        <v>13</v>
      </c>
      <c r="B35" s="261"/>
      <c r="C35" s="262" t="s">
        <v>1069</v>
      </c>
      <c r="D35" s="270" t="s">
        <v>8</v>
      </c>
      <c r="E35" s="271">
        <v>50</v>
      </c>
      <c r="F35" s="266">
        <v>0</v>
      </c>
      <c r="G35" s="266">
        <f t="shared" si="2"/>
        <v>0</v>
      </c>
    </row>
    <row r="36" spans="1:7" s="243" customFormat="1" ht="31.5" hidden="1" customHeight="1">
      <c r="A36" s="261">
        <f t="shared" si="1"/>
        <v>14</v>
      </c>
      <c r="B36" s="261"/>
      <c r="C36" s="262" t="s">
        <v>1070</v>
      </c>
      <c r="D36" s="270" t="s">
        <v>8</v>
      </c>
      <c r="E36" s="271">
        <v>75</v>
      </c>
      <c r="F36" s="266">
        <v>0</v>
      </c>
      <c r="G36" s="266">
        <f t="shared" si="2"/>
        <v>0</v>
      </c>
    </row>
    <row r="37" spans="1:7" s="243" customFormat="1" ht="33.75" hidden="1" customHeight="1">
      <c r="A37" s="261">
        <f t="shared" si="1"/>
        <v>15</v>
      </c>
      <c r="B37" s="261"/>
      <c r="C37" s="262" t="s">
        <v>1071</v>
      </c>
      <c r="D37" s="270"/>
      <c r="E37" s="271">
        <v>65</v>
      </c>
      <c r="F37" s="266">
        <v>0</v>
      </c>
      <c r="G37" s="266">
        <f t="shared" si="2"/>
        <v>0</v>
      </c>
    </row>
    <row r="38" spans="1:7" s="243" customFormat="1" ht="22.5" hidden="1" customHeight="1">
      <c r="A38" s="261">
        <f t="shared" si="1"/>
        <v>16</v>
      </c>
      <c r="B38" s="261"/>
      <c r="C38" s="267"/>
      <c r="D38" s="263"/>
      <c r="E38" s="264"/>
      <c r="F38" s="266"/>
      <c r="G38" s="266"/>
    </row>
    <row r="39" spans="1:7" s="243" customFormat="1" ht="15.75" customHeight="1">
      <c r="A39" s="261">
        <v>13</v>
      </c>
      <c r="B39" s="261"/>
      <c r="C39" s="262" t="s">
        <v>1072</v>
      </c>
      <c r="D39" s="270" t="s">
        <v>832</v>
      </c>
      <c r="E39" s="271">
        <v>4</v>
      </c>
      <c r="F39" s="266">
        <v>0</v>
      </c>
      <c r="G39" s="266">
        <f t="shared" ref="G39:G55" si="3">E39*F39</f>
        <v>0</v>
      </c>
    </row>
    <row r="40" spans="1:7" s="243" customFormat="1" ht="31.5" hidden="1" customHeight="1">
      <c r="A40" s="261">
        <f t="shared" si="1"/>
        <v>14</v>
      </c>
      <c r="B40" s="261"/>
      <c r="C40" s="262" t="s">
        <v>1073</v>
      </c>
      <c r="D40" s="270" t="s">
        <v>1074</v>
      </c>
      <c r="E40" s="271">
        <v>6</v>
      </c>
      <c r="F40" s="266">
        <v>0</v>
      </c>
      <c r="G40" s="266">
        <f t="shared" si="3"/>
        <v>0</v>
      </c>
    </row>
    <row r="41" spans="1:7" s="243" customFormat="1" ht="33" hidden="1" customHeight="1">
      <c r="A41" s="261">
        <f t="shared" si="1"/>
        <v>15</v>
      </c>
      <c r="B41" s="261"/>
      <c r="C41" s="262" t="s">
        <v>1075</v>
      </c>
      <c r="D41" s="270" t="s">
        <v>1074</v>
      </c>
      <c r="E41" s="271">
        <v>6</v>
      </c>
      <c r="F41" s="266">
        <v>0</v>
      </c>
      <c r="G41" s="266">
        <f t="shared" si="3"/>
        <v>0</v>
      </c>
    </row>
    <row r="42" spans="1:7" s="243" customFormat="1" ht="18" customHeight="1">
      <c r="A42" s="261">
        <v>14</v>
      </c>
      <c r="B42" s="261"/>
      <c r="C42" s="262" t="s">
        <v>1076</v>
      </c>
      <c r="D42" s="270" t="s">
        <v>832</v>
      </c>
      <c r="E42" s="271">
        <v>2</v>
      </c>
      <c r="F42" s="266">
        <v>0</v>
      </c>
      <c r="G42" s="266">
        <f t="shared" si="3"/>
        <v>0</v>
      </c>
    </row>
    <row r="43" spans="1:7" s="243" customFormat="1" ht="17.25" customHeight="1">
      <c r="A43" s="261">
        <v>15</v>
      </c>
      <c r="B43" s="261"/>
      <c r="C43" s="262" t="s">
        <v>1077</v>
      </c>
      <c r="D43" s="270" t="s">
        <v>832</v>
      </c>
      <c r="E43" s="271">
        <v>4</v>
      </c>
      <c r="F43" s="266">
        <v>0</v>
      </c>
      <c r="G43" s="266">
        <f t="shared" si="3"/>
        <v>0</v>
      </c>
    </row>
    <row r="44" spans="1:7" s="243" customFormat="1" ht="18.75" customHeight="1">
      <c r="A44" s="261">
        <v>16</v>
      </c>
      <c r="B44" s="261"/>
      <c r="C44" s="262" t="s">
        <v>1078</v>
      </c>
      <c r="D44" s="270" t="s">
        <v>832</v>
      </c>
      <c r="E44" s="271">
        <v>2</v>
      </c>
      <c r="F44" s="266">
        <v>0</v>
      </c>
      <c r="G44" s="266">
        <f t="shared" si="3"/>
        <v>0</v>
      </c>
    </row>
    <row r="45" spans="1:7" s="243" customFormat="1" ht="16.5" customHeight="1">
      <c r="A45" s="261">
        <v>17</v>
      </c>
      <c r="B45" s="261"/>
      <c r="C45" s="262" t="s">
        <v>1079</v>
      </c>
      <c r="D45" s="270" t="s">
        <v>832</v>
      </c>
      <c r="E45" s="271">
        <v>4</v>
      </c>
      <c r="F45" s="266">
        <v>0</v>
      </c>
      <c r="G45" s="266">
        <f t="shared" si="3"/>
        <v>0</v>
      </c>
    </row>
    <row r="46" spans="1:7" s="243" customFormat="1" ht="17.25" customHeight="1">
      <c r="A46" s="261">
        <v>18</v>
      </c>
      <c r="B46" s="261"/>
      <c r="C46" s="262" t="s">
        <v>1080</v>
      </c>
      <c r="D46" s="270" t="s">
        <v>832</v>
      </c>
      <c r="E46" s="271">
        <v>1</v>
      </c>
      <c r="F46" s="266">
        <v>0</v>
      </c>
      <c r="G46" s="266">
        <f t="shared" si="3"/>
        <v>0</v>
      </c>
    </row>
    <row r="47" spans="1:7" s="243" customFormat="1" ht="15" customHeight="1">
      <c r="A47" s="261">
        <v>19</v>
      </c>
      <c r="B47" s="261"/>
      <c r="C47" s="262" t="s">
        <v>1081</v>
      </c>
      <c r="D47" s="270" t="s">
        <v>832</v>
      </c>
      <c r="E47" s="271">
        <v>1</v>
      </c>
      <c r="F47" s="266">
        <v>0</v>
      </c>
      <c r="G47" s="266">
        <f t="shared" si="3"/>
        <v>0</v>
      </c>
    </row>
    <row r="48" spans="1:7" s="243" customFormat="1" ht="16.5" customHeight="1">
      <c r="A48" s="261">
        <v>20</v>
      </c>
      <c r="B48" s="261"/>
      <c r="C48" s="262" t="s">
        <v>1082</v>
      </c>
      <c r="D48" s="270" t="s">
        <v>832</v>
      </c>
      <c r="E48" s="271">
        <v>1</v>
      </c>
      <c r="F48" s="266">
        <v>0</v>
      </c>
      <c r="G48" s="266">
        <f t="shared" si="3"/>
        <v>0</v>
      </c>
    </row>
    <row r="49" spans="1:7" s="243" customFormat="1" ht="22.5" customHeight="1">
      <c r="A49" s="261">
        <v>21</v>
      </c>
      <c r="B49" s="261"/>
      <c r="C49" s="262" t="s">
        <v>1083</v>
      </c>
      <c r="D49" s="270" t="s">
        <v>832</v>
      </c>
      <c r="E49" s="271">
        <v>1</v>
      </c>
      <c r="F49" s="266">
        <v>0</v>
      </c>
      <c r="G49" s="266">
        <f t="shared" si="3"/>
        <v>0</v>
      </c>
    </row>
    <row r="50" spans="1:7" s="243" customFormat="1" ht="18" customHeight="1">
      <c r="A50" s="261">
        <v>22</v>
      </c>
      <c r="B50" s="261"/>
      <c r="C50" s="262" t="s">
        <v>2204</v>
      </c>
      <c r="D50" s="270" t="s">
        <v>832</v>
      </c>
      <c r="E50" s="271">
        <v>2</v>
      </c>
      <c r="F50" s="266">
        <v>0</v>
      </c>
      <c r="G50" s="266">
        <f t="shared" si="3"/>
        <v>0</v>
      </c>
    </row>
    <row r="51" spans="1:7" s="243" customFormat="1" ht="52.5" customHeight="1">
      <c r="A51" s="261">
        <v>23</v>
      </c>
      <c r="B51" s="261"/>
      <c r="C51" s="262" t="s">
        <v>1084</v>
      </c>
      <c r="D51" s="271" t="s">
        <v>832</v>
      </c>
      <c r="E51" s="265">
        <v>1</v>
      </c>
      <c r="F51" s="266">
        <v>0</v>
      </c>
      <c r="G51" s="266">
        <f t="shared" si="3"/>
        <v>0</v>
      </c>
    </row>
    <row r="52" spans="1:7" s="243" customFormat="1" ht="48.75" customHeight="1">
      <c r="A52" s="261">
        <v>24</v>
      </c>
      <c r="B52" s="261"/>
      <c r="C52" s="262" t="s">
        <v>1085</v>
      </c>
      <c r="D52" s="271" t="s">
        <v>832</v>
      </c>
      <c r="E52" s="265">
        <v>1</v>
      </c>
      <c r="F52" s="266">
        <v>0</v>
      </c>
      <c r="G52" s="266">
        <f t="shared" si="3"/>
        <v>0</v>
      </c>
    </row>
    <row r="53" spans="1:7" s="243" customFormat="1" ht="50.25" customHeight="1">
      <c r="A53" s="261">
        <v>25</v>
      </c>
      <c r="B53" s="261"/>
      <c r="C53" s="262" t="s">
        <v>1086</v>
      </c>
      <c r="D53" s="271" t="s">
        <v>832</v>
      </c>
      <c r="E53" s="265">
        <v>1</v>
      </c>
      <c r="F53" s="266">
        <v>0</v>
      </c>
      <c r="G53" s="266">
        <f t="shared" si="3"/>
        <v>0</v>
      </c>
    </row>
    <row r="54" spans="1:7" s="243" customFormat="1" ht="22.5" customHeight="1">
      <c r="A54" s="261">
        <v>26</v>
      </c>
      <c r="B54" s="261"/>
      <c r="C54" s="276" t="s">
        <v>1087</v>
      </c>
      <c r="D54" s="270" t="s">
        <v>832</v>
      </c>
      <c r="E54" s="275">
        <v>1</v>
      </c>
      <c r="F54" s="277">
        <v>0</v>
      </c>
      <c r="G54" s="266">
        <f t="shared" si="3"/>
        <v>0</v>
      </c>
    </row>
    <row r="55" spans="1:7" s="243" customFormat="1" ht="22.5" customHeight="1">
      <c r="A55" s="261">
        <v>27</v>
      </c>
      <c r="B55" s="261"/>
      <c r="C55" s="274" t="s">
        <v>1088</v>
      </c>
      <c r="D55" s="270" t="s">
        <v>832</v>
      </c>
      <c r="E55" s="275">
        <v>3</v>
      </c>
      <c r="F55" s="277">
        <v>0</v>
      </c>
      <c r="G55" s="266">
        <f t="shared" si="3"/>
        <v>0</v>
      </c>
    </row>
    <row r="56" spans="1:7" s="243" customFormat="1" ht="22.5" hidden="1" customHeight="1">
      <c r="A56" s="261"/>
      <c r="B56" s="261"/>
      <c r="C56" s="267"/>
      <c r="D56" s="263"/>
      <c r="E56" s="264"/>
      <c r="F56" s="265"/>
      <c r="G56" s="266"/>
    </row>
    <row r="57" spans="1:7" s="243" customFormat="1" ht="22.5" customHeight="1">
      <c r="A57" s="261">
        <v>28</v>
      </c>
      <c r="B57" s="261"/>
      <c r="C57" s="274" t="s">
        <v>1089</v>
      </c>
      <c r="D57" s="270" t="s">
        <v>832</v>
      </c>
      <c r="E57" s="275">
        <v>1</v>
      </c>
      <c r="F57" s="277">
        <v>0</v>
      </c>
      <c r="G57" s="266">
        <f>E57*F57</f>
        <v>0</v>
      </c>
    </row>
    <row r="58" spans="1:7" s="243" customFormat="1" ht="22.5" customHeight="1">
      <c r="A58" s="261"/>
      <c r="B58" s="261"/>
      <c r="C58" s="272"/>
      <c r="D58" s="272"/>
      <c r="E58" s="272"/>
      <c r="F58" s="272"/>
      <c r="G58" s="272"/>
    </row>
    <row r="59" spans="1:7" s="243" customFormat="1" ht="22.5" customHeight="1">
      <c r="A59" s="278"/>
      <c r="B59" s="279"/>
    </row>
    <row r="60" spans="1:7" s="243" customFormat="1" ht="22.5" hidden="1" customHeight="1">
      <c r="A60" s="280"/>
      <c r="B60" s="281"/>
      <c r="C60" s="262"/>
      <c r="D60" s="270"/>
      <c r="E60" s="275"/>
      <c r="F60" s="282"/>
      <c r="G60" s="283"/>
    </row>
    <row r="61" spans="1:7" s="243" customFormat="1" ht="22.5" hidden="1" customHeight="1">
      <c r="A61" s="280"/>
      <c r="B61" s="281"/>
      <c r="C61" s="262"/>
      <c r="D61" s="270"/>
      <c r="E61" s="275"/>
      <c r="F61" s="282"/>
      <c r="G61" s="283"/>
    </row>
    <row r="62" spans="1:7" s="243" customFormat="1" ht="22.5" hidden="1" customHeight="1">
      <c r="A62" s="280"/>
      <c r="B62" s="281"/>
      <c r="C62" s="262"/>
      <c r="D62" s="270"/>
      <c r="E62" s="275"/>
      <c r="F62" s="282"/>
      <c r="G62" s="283"/>
    </row>
    <row r="63" spans="1:7" s="243" customFormat="1" ht="22.5" hidden="1" customHeight="1">
      <c r="A63" s="280"/>
      <c r="B63" s="281"/>
      <c r="C63" s="262"/>
      <c r="D63" s="270"/>
      <c r="E63" s="275"/>
      <c r="F63" s="282"/>
      <c r="G63" s="283"/>
    </row>
    <row r="64" spans="1:7" s="243" customFormat="1" ht="22.5" customHeight="1">
      <c r="A64" s="537"/>
      <c r="B64" s="538"/>
    </row>
    <row r="65" spans="1:9" s="243" customFormat="1" ht="22.5" customHeight="1">
      <c r="A65" s="539"/>
      <c r="B65" s="539"/>
      <c r="C65" s="540"/>
      <c r="D65" s="540"/>
      <c r="E65" s="540"/>
      <c r="F65" s="540"/>
      <c r="G65" s="540"/>
      <c r="H65" s="540"/>
      <c r="I65" s="540"/>
    </row>
    <row r="66" spans="1:9" s="243" customFormat="1" ht="22.5" customHeight="1">
      <c r="A66" s="539"/>
      <c r="B66" s="539"/>
      <c r="C66" s="541"/>
      <c r="D66" s="542"/>
      <c r="E66" s="543"/>
      <c r="F66" s="544"/>
      <c r="G66" s="545"/>
      <c r="H66" s="540"/>
      <c r="I66" s="540"/>
    </row>
    <row r="67" spans="1:9" s="243" customFormat="1" ht="22.5" hidden="1" customHeight="1">
      <c r="A67" s="539"/>
      <c r="B67" s="539"/>
      <c r="C67" s="541"/>
      <c r="D67" s="542"/>
      <c r="E67" s="543"/>
      <c r="F67" s="544"/>
      <c r="G67" s="545"/>
      <c r="H67" s="540"/>
      <c r="I67" s="540"/>
    </row>
    <row r="68" spans="1:9" s="243" customFormat="1" ht="22.5" hidden="1" customHeight="1">
      <c r="A68" s="539"/>
      <c r="B68" s="539"/>
      <c r="C68" s="546"/>
      <c r="D68" s="547"/>
      <c r="E68" s="548"/>
      <c r="F68" s="544"/>
      <c r="G68" s="545"/>
      <c r="H68" s="540"/>
      <c r="I68" s="540"/>
    </row>
    <row r="69" spans="1:9" s="243" customFormat="1" ht="22.5" hidden="1" customHeight="1">
      <c r="A69" s="539"/>
      <c r="B69" s="539"/>
      <c r="C69" s="541"/>
      <c r="D69" s="542"/>
      <c r="E69" s="543"/>
      <c r="F69" s="544"/>
      <c r="G69" s="545"/>
      <c r="H69" s="540"/>
      <c r="I69" s="540"/>
    </row>
    <row r="70" spans="1:9" s="243" customFormat="1" ht="16.5" hidden="1" customHeight="1">
      <c r="A70" s="539"/>
      <c r="B70" s="539"/>
      <c r="C70" s="541"/>
      <c r="D70" s="542"/>
      <c r="E70" s="543"/>
      <c r="F70" s="544"/>
      <c r="G70" s="545"/>
      <c r="H70" s="540"/>
      <c r="I70" s="540"/>
    </row>
    <row r="71" spans="1:9" s="243" customFormat="1" ht="14.25" hidden="1" customHeight="1">
      <c r="A71" s="539"/>
      <c r="B71" s="539"/>
      <c r="C71" s="546"/>
      <c r="D71" s="547"/>
      <c r="E71" s="548"/>
      <c r="F71" s="544"/>
      <c r="G71" s="545"/>
      <c r="H71" s="540"/>
      <c r="I71" s="540"/>
    </row>
    <row r="72" spans="1:9" s="243" customFormat="1" ht="12.75" hidden="1" customHeight="1">
      <c r="A72" s="539"/>
      <c r="B72" s="539"/>
      <c r="C72" s="541"/>
      <c r="D72" s="542"/>
      <c r="E72" s="543"/>
      <c r="F72" s="544"/>
      <c r="G72" s="545"/>
      <c r="H72" s="540"/>
      <c r="I72" s="540"/>
    </row>
    <row r="73" spans="1:9" s="243" customFormat="1" ht="12.75" hidden="1" customHeight="1">
      <c r="A73" s="539"/>
      <c r="B73" s="539"/>
      <c r="C73" s="541"/>
      <c r="D73" s="542"/>
      <c r="E73" s="543"/>
      <c r="F73" s="544"/>
      <c r="G73" s="545"/>
      <c r="H73" s="540"/>
      <c r="I73" s="540"/>
    </row>
    <row r="74" spans="1:9" s="243" customFormat="1" ht="13.5" hidden="1" customHeight="1">
      <c r="A74" s="539"/>
      <c r="B74" s="539"/>
      <c r="C74" s="546"/>
      <c r="D74" s="547"/>
      <c r="E74" s="548"/>
      <c r="F74" s="544"/>
      <c r="G74" s="545"/>
      <c r="H74" s="540"/>
      <c r="I74" s="540"/>
    </row>
    <row r="75" spans="1:9" s="243" customFormat="1" ht="12" hidden="1" customHeight="1">
      <c r="A75" s="539"/>
      <c r="B75" s="539"/>
      <c r="C75" s="541"/>
      <c r="D75" s="542"/>
      <c r="E75" s="543"/>
      <c r="F75" s="544"/>
      <c r="G75" s="545"/>
      <c r="H75" s="540"/>
      <c r="I75" s="540"/>
    </row>
    <row r="76" spans="1:9" s="243" customFormat="1" ht="14.25" hidden="1" customHeight="1">
      <c r="A76" s="539"/>
      <c r="B76" s="539"/>
      <c r="C76" s="541"/>
      <c r="D76" s="542"/>
      <c r="E76" s="543"/>
      <c r="F76" s="544"/>
      <c r="G76" s="545"/>
      <c r="H76" s="540"/>
      <c r="I76" s="540"/>
    </row>
    <row r="77" spans="1:9" s="243" customFormat="1" ht="12.75" hidden="1" customHeight="1">
      <c r="A77" s="539"/>
      <c r="B77" s="539"/>
      <c r="C77" s="546"/>
      <c r="D77" s="547"/>
      <c r="E77" s="548"/>
      <c r="F77" s="544"/>
      <c r="G77" s="545"/>
      <c r="H77" s="540"/>
      <c r="I77" s="540"/>
    </row>
    <row r="78" spans="1:9" s="243" customFormat="1" ht="13.5" hidden="1" customHeight="1">
      <c r="A78" s="539"/>
      <c r="B78" s="539"/>
      <c r="C78" s="541"/>
      <c r="D78" s="542"/>
      <c r="E78" s="543"/>
      <c r="F78" s="544"/>
      <c r="G78" s="545"/>
      <c r="H78" s="540"/>
      <c r="I78" s="540"/>
    </row>
    <row r="79" spans="1:9" s="243" customFormat="1" ht="15" hidden="1" customHeight="1">
      <c r="A79" s="539"/>
      <c r="B79" s="539"/>
      <c r="C79" s="541"/>
      <c r="D79" s="542"/>
      <c r="E79" s="543"/>
      <c r="F79" s="544"/>
      <c r="G79" s="545"/>
      <c r="H79" s="540"/>
      <c r="I79" s="540"/>
    </row>
    <row r="80" spans="1:9" s="243" customFormat="1" ht="15.75" hidden="1" customHeight="1">
      <c r="A80" s="539"/>
      <c r="B80" s="539"/>
      <c r="C80" s="546"/>
      <c r="D80" s="547"/>
      <c r="E80" s="548"/>
      <c r="F80" s="544"/>
      <c r="G80" s="545"/>
      <c r="H80" s="540"/>
      <c r="I80" s="540"/>
    </row>
    <row r="81" spans="1:9" s="243" customFormat="1" ht="12.75" hidden="1" customHeight="1">
      <c r="A81" s="539"/>
      <c r="B81" s="539"/>
      <c r="C81" s="541"/>
      <c r="D81" s="542"/>
      <c r="E81" s="543"/>
      <c r="F81" s="544"/>
      <c r="G81" s="545"/>
      <c r="H81" s="540"/>
      <c r="I81" s="540"/>
    </row>
    <row r="82" spans="1:9" s="243" customFormat="1" ht="12.75" hidden="1" customHeight="1">
      <c r="A82" s="539"/>
      <c r="B82" s="539"/>
      <c r="C82" s="541"/>
      <c r="D82" s="542"/>
      <c r="E82" s="543"/>
      <c r="F82" s="544"/>
      <c r="G82" s="545"/>
      <c r="H82" s="540"/>
      <c r="I82" s="540"/>
    </row>
    <row r="83" spans="1:9" s="243" customFormat="1" ht="13.5" hidden="1" customHeight="1">
      <c r="A83" s="539"/>
      <c r="B83" s="539"/>
      <c r="C83" s="546"/>
      <c r="D83" s="547"/>
      <c r="E83" s="548"/>
      <c r="F83" s="544"/>
      <c r="G83" s="545"/>
      <c r="H83" s="540"/>
      <c r="I83" s="540"/>
    </row>
    <row r="84" spans="1:9" s="243" customFormat="1" ht="12" hidden="1" customHeight="1">
      <c r="A84" s="539"/>
      <c r="B84" s="539"/>
      <c r="C84" s="541"/>
      <c r="D84" s="542"/>
      <c r="E84" s="543"/>
      <c r="F84" s="544"/>
      <c r="G84" s="545"/>
      <c r="H84" s="540"/>
      <c r="I84" s="540"/>
    </row>
    <row r="85" spans="1:9" s="243" customFormat="1" ht="12.75" hidden="1" customHeight="1">
      <c r="A85" s="539"/>
      <c r="B85" s="539"/>
      <c r="C85" s="541"/>
      <c r="D85" s="542"/>
      <c r="E85" s="543"/>
      <c r="F85" s="544"/>
      <c r="G85" s="545"/>
      <c r="H85" s="540"/>
      <c r="I85" s="540"/>
    </row>
    <row r="86" spans="1:9" s="243" customFormat="1" ht="27" hidden="1" customHeight="1">
      <c r="A86" s="539"/>
      <c r="B86" s="539"/>
      <c r="C86" s="546"/>
      <c r="D86" s="547"/>
      <c r="E86" s="548"/>
      <c r="F86" s="544"/>
      <c r="G86" s="545"/>
      <c r="H86" s="540"/>
      <c r="I86" s="540"/>
    </row>
    <row r="87" spans="1:9" s="243" customFormat="1" ht="39.75" hidden="1" customHeight="1">
      <c r="A87" s="539"/>
      <c r="B87" s="539"/>
      <c r="C87" s="541"/>
      <c r="D87" s="542"/>
      <c r="E87" s="543"/>
      <c r="F87" s="544"/>
      <c r="G87" s="545"/>
      <c r="H87" s="540"/>
      <c r="I87" s="540"/>
    </row>
    <row r="88" spans="1:9" s="243" customFormat="1" ht="41.25" hidden="1" customHeight="1">
      <c r="A88" s="539"/>
      <c r="B88" s="539"/>
      <c r="C88" s="541"/>
      <c r="D88" s="542"/>
      <c r="E88" s="543"/>
      <c r="F88" s="544"/>
      <c r="G88" s="545"/>
      <c r="H88" s="540"/>
      <c r="I88" s="540"/>
    </row>
    <row r="89" spans="1:9" s="243" customFormat="1" ht="42" hidden="1" customHeight="1">
      <c r="A89" s="539"/>
      <c r="B89" s="539"/>
      <c r="C89" s="546"/>
      <c r="D89" s="547"/>
      <c r="E89" s="548"/>
      <c r="F89" s="544"/>
      <c r="G89" s="545"/>
      <c r="H89" s="540"/>
      <c r="I89" s="540"/>
    </row>
    <row r="90" spans="1:9" s="243" customFormat="1" ht="38.25" hidden="1" customHeight="1">
      <c r="A90" s="539"/>
      <c r="B90" s="539"/>
      <c r="C90" s="541"/>
      <c r="D90" s="542"/>
      <c r="E90" s="543"/>
      <c r="F90" s="544"/>
      <c r="G90" s="545"/>
      <c r="H90" s="540"/>
      <c r="I90" s="540"/>
    </row>
    <row r="91" spans="1:9" s="243" customFormat="1" ht="40.5" hidden="1" customHeight="1">
      <c r="A91" s="539"/>
      <c r="B91" s="539"/>
      <c r="C91" s="541"/>
      <c r="D91" s="542"/>
      <c r="E91" s="543"/>
      <c r="F91" s="544"/>
      <c r="G91" s="545"/>
      <c r="H91" s="540"/>
      <c r="I91" s="540"/>
    </row>
    <row r="92" spans="1:9" s="243" customFormat="1" ht="41.25" hidden="1" customHeight="1">
      <c r="A92" s="539"/>
      <c r="B92" s="539"/>
      <c r="C92" s="546"/>
      <c r="D92" s="547"/>
      <c r="E92" s="548"/>
      <c r="F92" s="544"/>
      <c r="G92" s="545"/>
      <c r="H92" s="540"/>
      <c r="I92" s="540"/>
    </row>
    <row r="93" spans="1:9" s="243" customFormat="1" ht="40.5" hidden="1" customHeight="1">
      <c r="A93" s="539"/>
      <c r="B93" s="539"/>
      <c r="C93" s="541"/>
      <c r="D93" s="542"/>
      <c r="E93" s="543"/>
      <c r="F93" s="544"/>
      <c r="G93" s="545"/>
      <c r="H93" s="540"/>
      <c r="I93" s="540"/>
    </row>
    <row r="94" spans="1:9" s="243" customFormat="1" ht="40.5" hidden="1" customHeight="1">
      <c r="A94" s="539"/>
      <c r="B94" s="539"/>
      <c r="C94" s="541"/>
      <c r="D94" s="542"/>
      <c r="E94" s="543"/>
      <c r="F94" s="544"/>
      <c r="G94" s="545"/>
      <c r="H94" s="540"/>
      <c r="I94" s="540"/>
    </row>
    <row r="95" spans="1:9" s="243" customFormat="1" ht="42" hidden="1" customHeight="1">
      <c r="A95" s="539"/>
      <c r="B95" s="539"/>
      <c r="C95" s="546"/>
      <c r="D95" s="547"/>
      <c r="E95" s="548"/>
      <c r="F95" s="544"/>
      <c r="G95" s="545"/>
      <c r="H95" s="540"/>
      <c r="I95" s="540"/>
    </row>
    <row r="96" spans="1:9" s="243" customFormat="1" ht="40.5" hidden="1" customHeight="1">
      <c r="A96" s="539"/>
      <c r="B96" s="539"/>
      <c r="C96" s="541"/>
      <c r="D96" s="542"/>
      <c r="E96" s="543"/>
      <c r="F96" s="544"/>
      <c r="G96" s="545"/>
      <c r="H96" s="540"/>
      <c r="I96" s="540"/>
    </row>
    <row r="97" spans="1:9" s="243" customFormat="1" ht="40.5" hidden="1" customHeight="1">
      <c r="A97" s="539"/>
      <c r="B97" s="539"/>
      <c r="C97" s="541"/>
      <c r="D97" s="542"/>
      <c r="E97" s="543"/>
      <c r="F97" s="544"/>
      <c r="G97" s="545"/>
      <c r="H97" s="540"/>
      <c r="I97" s="540"/>
    </row>
    <row r="98" spans="1:9" s="243" customFormat="1" ht="39.75" hidden="1" customHeight="1">
      <c r="A98" s="539"/>
      <c r="B98" s="539"/>
      <c r="C98" s="546"/>
      <c r="D98" s="547"/>
      <c r="E98" s="548"/>
      <c r="F98" s="544"/>
      <c r="G98" s="545"/>
      <c r="H98" s="540"/>
      <c r="I98" s="540"/>
    </row>
    <row r="99" spans="1:9" s="243" customFormat="1" ht="38.25" hidden="1" customHeight="1">
      <c r="A99" s="539"/>
      <c r="B99" s="539"/>
      <c r="C99" s="541"/>
      <c r="D99" s="542"/>
      <c r="E99" s="543"/>
      <c r="F99" s="544"/>
      <c r="G99" s="545"/>
      <c r="H99" s="540"/>
      <c r="I99" s="540"/>
    </row>
    <row r="100" spans="1:9" s="243" customFormat="1" ht="39" hidden="1" customHeight="1">
      <c r="A100" s="539"/>
      <c r="B100" s="539"/>
      <c r="C100" s="541"/>
      <c r="D100" s="542"/>
      <c r="E100" s="543"/>
      <c r="F100" s="544"/>
      <c r="G100" s="545"/>
      <c r="H100" s="540"/>
      <c r="I100" s="540"/>
    </row>
    <row r="101" spans="1:9" s="243" customFormat="1" ht="37.5" hidden="1" customHeight="1">
      <c r="A101" s="539"/>
      <c r="B101" s="539"/>
      <c r="C101" s="546"/>
      <c r="D101" s="547"/>
      <c r="E101" s="548"/>
      <c r="F101" s="544"/>
      <c r="G101" s="545"/>
      <c r="H101" s="540"/>
      <c r="I101" s="540"/>
    </row>
    <row r="102" spans="1:9" s="243" customFormat="1" ht="41.25" hidden="1" customHeight="1">
      <c r="A102" s="539"/>
      <c r="B102" s="539"/>
      <c r="C102" s="541"/>
      <c r="D102" s="542"/>
      <c r="E102" s="543"/>
      <c r="F102" s="544"/>
      <c r="G102" s="545"/>
      <c r="H102" s="540"/>
      <c r="I102" s="540"/>
    </row>
    <row r="103" spans="1:9" s="243" customFormat="1" ht="40.5" hidden="1" customHeight="1">
      <c r="A103" s="539"/>
      <c r="B103" s="539"/>
      <c r="C103" s="541"/>
      <c r="D103" s="542"/>
      <c r="E103" s="543"/>
      <c r="F103" s="544"/>
      <c r="G103" s="545"/>
      <c r="H103" s="540"/>
      <c r="I103" s="540"/>
    </row>
    <row r="104" spans="1:9" s="243" customFormat="1" ht="42" hidden="1" customHeight="1">
      <c r="A104" s="539"/>
      <c r="B104" s="539"/>
      <c r="C104" s="546"/>
      <c r="D104" s="547"/>
      <c r="E104" s="548"/>
      <c r="F104" s="544"/>
      <c r="G104" s="545"/>
      <c r="H104" s="540"/>
      <c r="I104" s="540"/>
    </row>
    <row r="105" spans="1:9" s="243" customFormat="1" ht="39.75" hidden="1" customHeight="1">
      <c r="A105" s="539"/>
      <c r="B105" s="539"/>
      <c r="C105" s="541"/>
      <c r="D105" s="542"/>
      <c r="E105" s="543"/>
      <c r="F105" s="544"/>
      <c r="G105" s="545"/>
      <c r="H105" s="540"/>
      <c r="I105" s="540"/>
    </row>
    <row r="106" spans="1:9" s="243" customFormat="1" ht="39" hidden="1" customHeight="1">
      <c r="A106" s="539"/>
      <c r="B106" s="539"/>
      <c r="C106" s="541"/>
      <c r="D106" s="542"/>
      <c r="E106" s="543"/>
      <c r="F106" s="544"/>
      <c r="G106" s="545"/>
      <c r="H106" s="540"/>
      <c r="I106" s="540"/>
    </row>
    <row r="107" spans="1:9" s="243" customFormat="1" ht="41.25" hidden="1" customHeight="1">
      <c r="A107" s="539"/>
      <c r="B107" s="539"/>
      <c r="C107" s="546"/>
      <c r="D107" s="547"/>
      <c r="E107" s="548"/>
      <c r="F107" s="544"/>
      <c r="G107" s="545"/>
      <c r="H107" s="540"/>
      <c r="I107" s="540"/>
    </row>
    <row r="108" spans="1:9" s="243" customFormat="1" ht="38.25" hidden="1" customHeight="1">
      <c r="A108" s="539"/>
      <c r="B108" s="539"/>
      <c r="C108" s="541"/>
      <c r="D108" s="542"/>
      <c r="E108" s="543"/>
      <c r="F108" s="544"/>
      <c r="G108" s="545"/>
      <c r="H108" s="540"/>
      <c r="I108" s="540"/>
    </row>
    <row r="109" spans="1:9" s="243" customFormat="1" ht="38.25" hidden="1" customHeight="1">
      <c r="A109" s="539"/>
      <c r="B109" s="539"/>
      <c r="C109" s="541"/>
      <c r="D109" s="542"/>
      <c r="E109" s="543"/>
      <c r="F109" s="544"/>
      <c r="G109" s="545"/>
      <c r="H109" s="540"/>
      <c r="I109" s="540"/>
    </row>
    <row r="110" spans="1:9" s="243" customFormat="1" ht="41.25" hidden="1" customHeight="1">
      <c r="A110" s="539"/>
      <c r="B110" s="539"/>
      <c r="C110" s="546"/>
      <c r="D110" s="547"/>
      <c r="E110" s="548"/>
      <c r="F110" s="544"/>
      <c r="G110" s="545"/>
      <c r="H110" s="540"/>
      <c r="I110" s="540"/>
    </row>
    <row r="111" spans="1:9" s="243" customFormat="1" ht="38.25" hidden="1" customHeight="1">
      <c r="A111" s="539"/>
      <c r="B111" s="539"/>
      <c r="C111" s="541"/>
      <c r="D111" s="542"/>
      <c r="E111" s="543"/>
      <c r="F111" s="544"/>
      <c r="G111" s="545"/>
      <c r="H111" s="540"/>
      <c r="I111" s="540"/>
    </row>
    <row r="112" spans="1:9" s="243" customFormat="1" ht="66.75" hidden="1" customHeight="1">
      <c r="A112" s="539"/>
      <c r="B112" s="539"/>
      <c r="C112" s="541"/>
      <c r="D112" s="542"/>
      <c r="E112" s="543"/>
      <c r="F112" s="544"/>
      <c r="G112" s="545"/>
      <c r="H112" s="540"/>
      <c r="I112" s="540"/>
    </row>
    <row r="113" spans="1:9" s="243" customFormat="1" ht="68.25" hidden="1" customHeight="1">
      <c r="A113" s="539"/>
      <c r="B113" s="539"/>
      <c r="C113" s="546"/>
      <c r="D113" s="547"/>
      <c r="E113" s="548"/>
      <c r="F113" s="544"/>
      <c r="G113" s="545"/>
      <c r="H113" s="540"/>
      <c r="I113" s="540"/>
    </row>
    <row r="114" spans="1:9" hidden="1">
      <c r="A114" s="539"/>
      <c r="B114" s="539"/>
      <c r="C114" s="541"/>
      <c r="D114" s="542"/>
      <c r="E114" s="543"/>
      <c r="F114" s="544"/>
      <c r="G114" s="545"/>
      <c r="H114" s="549"/>
      <c r="I114" s="549"/>
    </row>
    <row r="115" spans="1:9" hidden="1">
      <c r="A115" s="539"/>
      <c r="B115" s="539"/>
      <c r="C115" s="541"/>
      <c r="D115" s="542"/>
      <c r="E115" s="543"/>
      <c r="F115" s="544"/>
      <c r="G115" s="545"/>
      <c r="H115" s="549"/>
      <c r="I115" s="549"/>
    </row>
    <row r="116" spans="1:9" hidden="1">
      <c r="A116" s="539"/>
      <c r="B116" s="539"/>
      <c r="C116" s="546"/>
      <c r="D116" s="547"/>
      <c r="E116" s="548"/>
      <c r="F116" s="544"/>
      <c r="G116" s="545"/>
      <c r="H116" s="549"/>
      <c r="I116" s="549"/>
    </row>
    <row r="117" spans="1:9" ht="21" customHeight="1">
      <c r="A117" s="539"/>
      <c r="B117" s="539"/>
      <c r="C117" s="541"/>
      <c r="D117" s="542"/>
      <c r="E117" s="543"/>
      <c r="F117" s="544"/>
      <c r="G117" s="545"/>
      <c r="H117" s="549"/>
      <c r="I117" s="549"/>
    </row>
    <row r="118" spans="1:9">
      <c r="A118" s="539"/>
      <c r="B118" s="539"/>
      <c r="C118" s="541"/>
      <c r="D118" s="542"/>
      <c r="E118" s="543"/>
      <c r="F118" s="544"/>
      <c r="G118" s="545"/>
      <c r="H118" s="549"/>
      <c r="I118" s="549"/>
    </row>
    <row r="119" spans="1:9">
      <c r="A119" s="539"/>
      <c r="B119" s="539"/>
      <c r="C119" s="549"/>
      <c r="D119" s="549"/>
      <c r="E119" s="549"/>
      <c r="F119" s="549"/>
      <c r="G119" s="549"/>
      <c r="H119" s="549"/>
      <c r="I119" s="549"/>
    </row>
    <row r="120" spans="1:9" hidden="1">
      <c r="A120" s="539"/>
      <c r="B120" s="539"/>
      <c r="C120" s="550"/>
      <c r="D120" s="547"/>
      <c r="E120" s="548"/>
      <c r="F120" s="551"/>
      <c r="G120" s="545"/>
      <c r="H120" s="549"/>
      <c r="I120" s="549"/>
    </row>
    <row r="121" spans="1:9">
      <c r="A121" s="539"/>
      <c r="B121" s="539"/>
      <c r="C121" s="546"/>
      <c r="D121" s="547"/>
      <c r="E121" s="548"/>
      <c r="F121" s="551"/>
      <c r="G121" s="545"/>
      <c r="H121" s="549"/>
      <c r="I121" s="549"/>
    </row>
    <row r="122" spans="1:9">
      <c r="A122" s="539"/>
      <c r="B122" s="539"/>
      <c r="C122" s="549"/>
      <c r="D122" s="549"/>
      <c r="E122" s="549"/>
      <c r="F122" s="549"/>
      <c r="G122" s="549"/>
      <c r="H122" s="549"/>
      <c r="I122" s="549"/>
    </row>
    <row r="123" spans="1:9" hidden="1">
      <c r="A123" s="539"/>
      <c r="B123" s="539"/>
      <c r="C123" s="546"/>
      <c r="D123" s="547"/>
      <c r="E123" s="548"/>
      <c r="F123" s="551"/>
      <c r="G123" s="545"/>
      <c r="H123" s="549"/>
      <c r="I123" s="549"/>
    </row>
    <row r="124" spans="1:9" hidden="1">
      <c r="A124" s="539">
        <v>61</v>
      </c>
      <c r="B124" s="539"/>
      <c r="C124" s="552" t="s">
        <v>1090</v>
      </c>
      <c r="D124" s="547"/>
      <c r="E124" s="548"/>
      <c r="F124" s="551"/>
      <c r="G124" s="553">
        <v>266913</v>
      </c>
      <c r="H124" s="549"/>
      <c r="I124" s="549"/>
    </row>
    <row r="125" spans="1:9" hidden="1">
      <c r="A125" s="539">
        <v>62</v>
      </c>
      <c r="B125" s="539"/>
      <c r="C125" s="546" t="s">
        <v>1091</v>
      </c>
      <c r="D125" s="547" t="s">
        <v>1074</v>
      </c>
      <c r="E125" s="554">
        <v>1</v>
      </c>
      <c r="F125" s="551">
        <v>1980</v>
      </c>
      <c r="G125" s="545">
        <f t="shared" ref="G125:G134" si="4">E125*F125</f>
        <v>1980</v>
      </c>
      <c r="H125" s="549"/>
      <c r="I125" s="549"/>
    </row>
    <row r="126" spans="1:9" hidden="1">
      <c r="A126" s="539">
        <v>63</v>
      </c>
      <c r="B126" s="539"/>
      <c r="C126" s="546" t="s">
        <v>1092</v>
      </c>
      <c r="D126" s="547" t="s">
        <v>1074</v>
      </c>
      <c r="E126" s="554">
        <v>1</v>
      </c>
      <c r="F126" s="555">
        <v>2880</v>
      </c>
      <c r="G126" s="545">
        <f t="shared" si="4"/>
        <v>2880</v>
      </c>
      <c r="H126" s="549"/>
      <c r="I126" s="549"/>
    </row>
    <row r="127" spans="1:9" hidden="1">
      <c r="A127" s="539">
        <v>64</v>
      </c>
      <c r="B127" s="549"/>
      <c r="C127" s="546" t="s">
        <v>1093</v>
      </c>
      <c r="D127" s="547" t="s">
        <v>1094</v>
      </c>
      <c r="E127" s="554">
        <v>10</v>
      </c>
      <c r="F127" s="555">
        <v>190</v>
      </c>
      <c r="G127" s="545">
        <f t="shared" si="4"/>
        <v>1900</v>
      </c>
      <c r="H127" s="549"/>
      <c r="I127" s="549"/>
    </row>
    <row r="128" spans="1:9" ht="25.5" hidden="1">
      <c r="A128" s="539">
        <v>65</v>
      </c>
      <c r="B128" s="549"/>
      <c r="C128" s="546" t="s">
        <v>1095</v>
      </c>
      <c r="D128" s="547" t="s">
        <v>8</v>
      </c>
      <c r="E128" s="554">
        <v>1875</v>
      </c>
      <c r="F128" s="555">
        <v>46.15</v>
      </c>
      <c r="G128" s="545">
        <f t="shared" si="4"/>
        <v>86531.25</v>
      </c>
      <c r="H128" s="549"/>
      <c r="I128" s="549"/>
    </row>
    <row r="129" spans="1:9" ht="25.5" hidden="1">
      <c r="A129" s="539">
        <v>66</v>
      </c>
      <c r="B129" s="549"/>
      <c r="C129" s="546" t="s">
        <v>1096</v>
      </c>
      <c r="D129" s="547" t="s">
        <v>8</v>
      </c>
      <c r="E129" s="554">
        <v>87</v>
      </c>
      <c r="F129" s="555">
        <v>58.9</v>
      </c>
      <c r="G129" s="545">
        <f t="shared" si="4"/>
        <v>5124.3</v>
      </c>
      <c r="H129" s="549"/>
      <c r="I129" s="549"/>
    </row>
    <row r="130" spans="1:9" ht="25.5" hidden="1">
      <c r="A130" s="539">
        <v>67</v>
      </c>
      <c r="B130" s="549"/>
      <c r="C130" s="546" t="s">
        <v>1097</v>
      </c>
      <c r="D130" s="547" t="s">
        <v>832</v>
      </c>
      <c r="E130" s="554">
        <v>240</v>
      </c>
      <c r="F130" s="555">
        <v>26.8</v>
      </c>
      <c r="G130" s="545">
        <f t="shared" si="4"/>
        <v>6432</v>
      </c>
      <c r="H130" s="549"/>
      <c r="I130" s="549"/>
    </row>
    <row r="131" spans="1:9" hidden="1">
      <c r="A131" s="539">
        <v>68</v>
      </c>
      <c r="B131" s="549"/>
      <c r="C131" s="546" t="s">
        <v>1098</v>
      </c>
      <c r="D131" s="547" t="s">
        <v>832</v>
      </c>
      <c r="E131" s="554">
        <v>118</v>
      </c>
      <c r="F131" s="555">
        <v>864</v>
      </c>
      <c r="G131" s="545">
        <f t="shared" si="4"/>
        <v>101952</v>
      </c>
      <c r="H131" s="549"/>
      <c r="I131" s="549"/>
    </row>
    <row r="132" spans="1:9" hidden="1">
      <c r="A132" s="539">
        <v>69</v>
      </c>
      <c r="B132" s="549"/>
      <c r="C132" s="546" t="s">
        <v>1099</v>
      </c>
      <c r="D132" s="547" t="s">
        <v>832</v>
      </c>
      <c r="E132" s="554">
        <v>244</v>
      </c>
      <c r="F132" s="555">
        <v>104</v>
      </c>
      <c r="G132" s="545">
        <f t="shared" si="4"/>
        <v>25376</v>
      </c>
      <c r="H132" s="549"/>
      <c r="I132" s="549"/>
    </row>
    <row r="133" spans="1:9" hidden="1">
      <c r="A133" s="539">
        <v>70</v>
      </c>
      <c r="B133" s="549"/>
      <c r="C133" s="546" t="s">
        <v>1100</v>
      </c>
      <c r="D133" s="547" t="s">
        <v>832</v>
      </c>
      <c r="E133" s="554">
        <v>22</v>
      </c>
      <c r="F133" s="555">
        <v>147</v>
      </c>
      <c r="G133" s="545">
        <f t="shared" si="4"/>
        <v>3234</v>
      </c>
      <c r="H133" s="549"/>
      <c r="I133" s="549"/>
    </row>
    <row r="134" spans="1:9" hidden="1">
      <c r="A134" s="539">
        <v>71</v>
      </c>
      <c r="B134" s="549"/>
      <c r="C134" s="546" t="s">
        <v>1101</v>
      </c>
      <c r="D134" s="547" t="s">
        <v>17</v>
      </c>
      <c r="E134" s="554">
        <v>880</v>
      </c>
      <c r="F134" s="555">
        <v>35.799999999999997</v>
      </c>
      <c r="G134" s="545">
        <f t="shared" si="4"/>
        <v>31503.999999999996</v>
      </c>
      <c r="H134" s="549"/>
      <c r="I134" s="549"/>
    </row>
    <row r="135" spans="1:9" hidden="1">
      <c r="A135" s="539">
        <v>72</v>
      </c>
      <c r="B135" s="549"/>
      <c r="C135" s="549"/>
      <c r="D135" s="549"/>
      <c r="E135" s="549"/>
      <c r="F135" s="549"/>
      <c r="G135" s="551"/>
      <c r="H135" s="549"/>
      <c r="I135" s="549"/>
    </row>
    <row r="136" spans="1:9" hidden="1">
      <c r="A136" s="539">
        <v>73</v>
      </c>
      <c r="B136" s="549"/>
      <c r="C136" s="549"/>
      <c r="D136" s="549"/>
      <c r="E136" s="549"/>
      <c r="F136" s="549"/>
      <c r="G136" s="549"/>
      <c r="H136" s="549"/>
      <c r="I136" s="549"/>
    </row>
    <row r="137" spans="1:9" hidden="1">
      <c r="A137" s="549"/>
      <c r="B137" s="549"/>
      <c r="C137" s="549"/>
      <c r="D137" s="549"/>
      <c r="E137" s="549"/>
      <c r="F137" s="549"/>
      <c r="G137" s="549"/>
      <c r="H137" s="549"/>
      <c r="I137" s="549"/>
    </row>
    <row r="138" spans="1:9">
      <c r="A138" s="549"/>
      <c r="B138" s="549"/>
      <c r="C138" s="549"/>
      <c r="D138" s="549"/>
      <c r="E138" s="549"/>
      <c r="F138" s="549"/>
      <c r="G138" s="549"/>
      <c r="H138" s="549"/>
      <c r="I138" s="549"/>
    </row>
    <row r="139" spans="1:9">
      <c r="A139" s="549"/>
      <c r="B139" s="549"/>
      <c r="C139" s="549"/>
      <c r="D139" s="549"/>
      <c r="E139" s="549"/>
      <c r="F139" s="549"/>
      <c r="G139" s="549"/>
      <c r="H139" s="549"/>
      <c r="I139" s="549"/>
    </row>
  </sheetData>
  <mergeCells count="3">
    <mergeCell ref="A1:G1"/>
    <mergeCell ref="A2:G2"/>
    <mergeCell ref="A5:G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5"/>
  <sheetViews>
    <sheetView topLeftCell="A145" workbookViewId="0">
      <selection activeCell="H161" sqref="H161"/>
    </sheetView>
  </sheetViews>
  <sheetFormatPr defaultRowHeight="12.75"/>
  <cols>
    <col min="1" max="1" width="5.7109375" style="185" customWidth="1"/>
    <col min="2" max="2" width="10.7109375" style="231" customWidth="1"/>
    <col min="3" max="3" width="60.140625" style="232" bestFit="1" customWidth="1"/>
    <col min="4" max="4" width="5.7109375" style="233" customWidth="1"/>
    <col min="5" max="5" width="10.28515625" style="192" customWidth="1"/>
    <col min="6" max="6" width="16.42578125" style="230" bestFit="1" customWidth="1"/>
    <col min="7" max="7" width="17.85546875" style="230" bestFit="1" customWidth="1"/>
    <col min="8" max="8" width="9" style="192" customWidth="1"/>
    <col min="9" max="9" width="9.5703125" style="193" customWidth="1"/>
    <col min="10" max="256" width="9.140625" style="184"/>
    <col min="257" max="257" width="5.7109375" style="184" customWidth="1"/>
    <col min="258" max="258" width="10.7109375" style="184" customWidth="1"/>
    <col min="259" max="259" width="60.140625" style="184" bestFit="1" customWidth="1"/>
    <col min="260" max="260" width="5.7109375" style="184" customWidth="1"/>
    <col min="261" max="261" width="10.28515625" style="184" customWidth="1"/>
    <col min="262" max="262" width="16.42578125" style="184" bestFit="1" customWidth="1"/>
    <col min="263" max="263" width="17.85546875" style="184" bestFit="1" customWidth="1"/>
    <col min="264" max="264" width="9" style="184" customWidth="1"/>
    <col min="265" max="265" width="9.5703125" style="184" customWidth="1"/>
    <col min="266" max="512" width="9.140625" style="184"/>
    <col min="513" max="513" width="5.7109375" style="184" customWidth="1"/>
    <col min="514" max="514" width="10.7109375" style="184" customWidth="1"/>
    <col min="515" max="515" width="60.140625" style="184" bestFit="1" customWidth="1"/>
    <col min="516" max="516" width="5.7109375" style="184" customWidth="1"/>
    <col min="517" max="517" width="10.28515625" style="184" customWidth="1"/>
    <col min="518" max="518" width="16.42578125" style="184" bestFit="1" customWidth="1"/>
    <col min="519" max="519" width="17.85546875" style="184" bestFit="1" customWidth="1"/>
    <col min="520" max="520" width="9" style="184" customWidth="1"/>
    <col min="521" max="521" width="9.5703125" style="184" customWidth="1"/>
    <col min="522" max="768" width="9.140625" style="184"/>
    <col min="769" max="769" width="5.7109375" style="184" customWidth="1"/>
    <col min="770" max="770" width="10.7109375" style="184" customWidth="1"/>
    <col min="771" max="771" width="60.140625" style="184" bestFit="1" customWidth="1"/>
    <col min="772" max="772" width="5.7109375" style="184" customWidth="1"/>
    <col min="773" max="773" width="10.28515625" style="184" customWidth="1"/>
    <col min="774" max="774" width="16.42578125" style="184" bestFit="1" customWidth="1"/>
    <col min="775" max="775" width="17.85546875" style="184" bestFit="1" customWidth="1"/>
    <col min="776" max="776" width="9" style="184" customWidth="1"/>
    <col min="777" max="777" width="9.5703125" style="184" customWidth="1"/>
    <col min="778" max="1024" width="9.140625" style="184"/>
    <col min="1025" max="1025" width="5.7109375" style="184" customWidth="1"/>
    <col min="1026" max="1026" width="10.7109375" style="184" customWidth="1"/>
    <col min="1027" max="1027" width="60.140625" style="184" bestFit="1" customWidth="1"/>
    <col min="1028" max="1028" width="5.7109375" style="184" customWidth="1"/>
    <col min="1029" max="1029" width="10.28515625" style="184" customWidth="1"/>
    <col min="1030" max="1030" width="16.42578125" style="184" bestFit="1" customWidth="1"/>
    <col min="1031" max="1031" width="17.85546875" style="184" bestFit="1" customWidth="1"/>
    <col min="1032" max="1032" width="9" style="184" customWidth="1"/>
    <col min="1033" max="1033" width="9.5703125" style="184" customWidth="1"/>
    <col min="1034" max="1280" width="9.140625" style="184"/>
    <col min="1281" max="1281" width="5.7109375" style="184" customWidth="1"/>
    <col min="1282" max="1282" width="10.7109375" style="184" customWidth="1"/>
    <col min="1283" max="1283" width="60.140625" style="184" bestFit="1" customWidth="1"/>
    <col min="1284" max="1284" width="5.7109375" style="184" customWidth="1"/>
    <col min="1285" max="1285" width="10.28515625" style="184" customWidth="1"/>
    <col min="1286" max="1286" width="16.42578125" style="184" bestFit="1" customWidth="1"/>
    <col min="1287" max="1287" width="17.85546875" style="184" bestFit="1" customWidth="1"/>
    <col min="1288" max="1288" width="9" style="184" customWidth="1"/>
    <col min="1289" max="1289" width="9.5703125" style="184" customWidth="1"/>
    <col min="1290" max="1536" width="9.140625" style="184"/>
    <col min="1537" max="1537" width="5.7109375" style="184" customWidth="1"/>
    <col min="1538" max="1538" width="10.7109375" style="184" customWidth="1"/>
    <col min="1539" max="1539" width="60.140625" style="184" bestFit="1" customWidth="1"/>
    <col min="1540" max="1540" width="5.7109375" style="184" customWidth="1"/>
    <col min="1541" max="1541" width="10.28515625" style="184" customWidth="1"/>
    <col min="1542" max="1542" width="16.42578125" style="184" bestFit="1" customWidth="1"/>
    <col min="1543" max="1543" width="17.85546875" style="184" bestFit="1" customWidth="1"/>
    <col min="1544" max="1544" width="9" style="184" customWidth="1"/>
    <col min="1545" max="1545" width="9.5703125" style="184" customWidth="1"/>
    <col min="1546" max="1792" width="9.140625" style="184"/>
    <col min="1793" max="1793" width="5.7109375" style="184" customWidth="1"/>
    <col min="1794" max="1794" width="10.7109375" style="184" customWidth="1"/>
    <col min="1795" max="1795" width="60.140625" style="184" bestFit="1" customWidth="1"/>
    <col min="1796" max="1796" width="5.7109375" style="184" customWidth="1"/>
    <col min="1797" max="1797" width="10.28515625" style="184" customWidth="1"/>
    <col min="1798" max="1798" width="16.42578125" style="184" bestFit="1" customWidth="1"/>
    <col min="1799" max="1799" width="17.85546875" style="184" bestFit="1" customWidth="1"/>
    <col min="1800" max="1800" width="9" style="184" customWidth="1"/>
    <col min="1801" max="1801" width="9.5703125" style="184" customWidth="1"/>
    <col min="1802" max="2048" width="9.140625" style="184"/>
    <col min="2049" max="2049" width="5.7109375" style="184" customWidth="1"/>
    <col min="2050" max="2050" width="10.7109375" style="184" customWidth="1"/>
    <col min="2051" max="2051" width="60.140625" style="184" bestFit="1" customWidth="1"/>
    <col min="2052" max="2052" width="5.7109375" style="184" customWidth="1"/>
    <col min="2053" max="2053" width="10.28515625" style="184" customWidth="1"/>
    <col min="2054" max="2054" width="16.42578125" style="184" bestFit="1" customWidth="1"/>
    <col min="2055" max="2055" width="17.85546875" style="184" bestFit="1" customWidth="1"/>
    <col min="2056" max="2056" width="9" style="184" customWidth="1"/>
    <col min="2057" max="2057" width="9.5703125" style="184" customWidth="1"/>
    <col min="2058" max="2304" width="9.140625" style="184"/>
    <col min="2305" max="2305" width="5.7109375" style="184" customWidth="1"/>
    <col min="2306" max="2306" width="10.7109375" style="184" customWidth="1"/>
    <col min="2307" max="2307" width="60.140625" style="184" bestFit="1" customWidth="1"/>
    <col min="2308" max="2308" width="5.7109375" style="184" customWidth="1"/>
    <col min="2309" max="2309" width="10.28515625" style="184" customWidth="1"/>
    <col min="2310" max="2310" width="16.42578125" style="184" bestFit="1" customWidth="1"/>
    <col min="2311" max="2311" width="17.85546875" style="184" bestFit="1" customWidth="1"/>
    <col min="2312" max="2312" width="9" style="184" customWidth="1"/>
    <col min="2313" max="2313" width="9.5703125" style="184" customWidth="1"/>
    <col min="2314" max="2560" width="9.140625" style="184"/>
    <col min="2561" max="2561" width="5.7109375" style="184" customWidth="1"/>
    <col min="2562" max="2562" width="10.7109375" style="184" customWidth="1"/>
    <col min="2563" max="2563" width="60.140625" style="184" bestFit="1" customWidth="1"/>
    <col min="2564" max="2564" width="5.7109375" style="184" customWidth="1"/>
    <col min="2565" max="2565" width="10.28515625" style="184" customWidth="1"/>
    <col min="2566" max="2566" width="16.42578125" style="184" bestFit="1" customWidth="1"/>
    <col min="2567" max="2567" width="17.85546875" style="184" bestFit="1" customWidth="1"/>
    <col min="2568" max="2568" width="9" style="184" customWidth="1"/>
    <col min="2569" max="2569" width="9.5703125" style="184" customWidth="1"/>
    <col min="2570" max="2816" width="9.140625" style="184"/>
    <col min="2817" max="2817" width="5.7109375" style="184" customWidth="1"/>
    <col min="2818" max="2818" width="10.7109375" style="184" customWidth="1"/>
    <col min="2819" max="2819" width="60.140625" style="184" bestFit="1" customWidth="1"/>
    <col min="2820" max="2820" width="5.7109375" style="184" customWidth="1"/>
    <col min="2821" max="2821" width="10.28515625" style="184" customWidth="1"/>
    <col min="2822" max="2822" width="16.42578125" style="184" bestFit="1" customWidth="1"/>
    <col min="2823" max="2823" width="17.85546875" style="184" bestFit="1" customWidth="1"/>
    <col min="2824" max="2824" width="9" style="184" customWidth="1"/>
    <col min="2825" max="2825" width="9.5703125" style="184" customWidth="1"/>
    <col min="2826" max="3072" width="9.140625" style="184"/>
    <col min="3073" max="3073" width="5.7109375" style="184" customWidth="1"/>
    <col min="3074" max="3074" width="10.7109375" style="184" customWidth="1"/>
    <col min="3075" max="3075" width="60.140625" style="184" bestFit="1" customWidth="1"/>
    <col min="3076" max="3076" width="5.7109375" style="184" customWidth="1"/>
    <col min="3077" max="3077" width="10.28515625" style="184" customWidth="1"/>
    <col min="3078" max="3078" width="16.42578125" style="184" bestFit="1" customWidth="1"/>
    <col min="3079" max="3079" width="17.85546875" style="184" bestFit="1" customWidth="1"/>
    <col min="3080" max="3080" width="9" style="184" customWidth="1"/>
    <col min="3081" max="3081" width="9.5703125" style="184" customWidth="1"/>
    <col min="3082" max="3328" width="9.140625" style="184"/>
    <col min="3329" max="3329" width="5.7109375" style="184" customWidth="1"/>
    <col min="3330" max="3330" width="10.7109375" style="184" customWidth="1"/>
    <col min="3331" max="3331" width="60.140625" style="184" bestFit="1" customWidth="1"/>
    <col min="3332" max="3332" width="5.7109375" style="184" customWidth="1"/>
    <col min="3333" max="3333" width="10.28515625" style="184" customWidth="1"/>
    <col min="3334" max="3334" width="16.42578125" style="184" bestFit="1" customWidth="1"/>
    <col min="3335" max="3335" width="17.85546875" style="184" bestFit="1" customWidth="1"/>
    <col min="3336" max="3336" width="9" style="184" customWidth="1"/>
    <col min="3337" max="3337" width="9.5703125" style="184" customWidth="1"/>
    <col min="3338" max="3584" width="9.140625" style="184"/>
    <col min="3585" max="3585" width="5.7109375" style="184" customWidth="1"/>
    <col min="3586" max="3586" width="10.7109375" style="184" customWidth="1"/>
    <col min="3587" max="3587" width="60.140625" style="184" bestFit="1" customWidth="1"/>
    <col min="3588" max="3588" width="5.7109375" style="184" customWidth="1"/>
    <col min="3589" max="3589" width="10.28515625" style="184" customWidth="1"/>
    <col min="3590" max="3590" width="16.42578125" style="184" bestFit="1" customWidth="1"/>
    <col min="3591" max="3591" width="17.85546875" style="184" bestFit="1" customWidth="1"/>
    <col min="3592" max="3592" width="9" style="184" customWidth="1"/>
    <col min="3593" max="3593" width="9.5703125" style="184" customWidth="1"/>
    <col min="3594" max="3840" width="9.140625" style="184"/>
    <col min="3841" max="3841" width="5.7109375" style="184" customWidth="1"/>
    <col min="3842" max="3842" width="10.7109375" style="184" customWidth="1"/>
    <col min="3843" max="3843" width="60.140625" style="184" bestFit="1" customWidth="1"/>
    <col min="3844" max="3844" width="5.7109375" style="184" customWidth="1"/>
    <col min="3845" max="3845" width="10.28515625" style="184" customWidth="1"/>
    <col min="3846" max="3846" width="16.42578125" style="184" bestFit="1" customWidth="1"/>
    <col min="3847" max="3847" width="17.85546875" style="184" bestFit="1" customWidth="1"/>
    <col min="3848" max="3848" width="9" style="184" customWidth="1"/>
    <col min="3849" max="3849" width="9.5703125" style="184" customWidth="1"/>
    <col min="3850" max="4096" width="9.140625" style="184"/>
    <col min="4097" max="4097" width="5.7109375" style="184" customWidth="1"/>
    <col min="4098" max="4098" width="10.7109375" style="184" customWidth="1"/>
    <col min="4099" max="4099" width="60.140625" style="184" bestFit="1" customWidth="1"/>
    <col min="4100" max="4100" width="5.7109375" style="184" customWidth="1"/>
    <col min="4101" max="4101" width="10.28515625" style="184" customWidth="1"/>
    <col min="4102" max="4102" width="16.42578125" style="184" bestFit="1" customWidth="1"/>
    <col min="4103" max="4103" width="17.85546875" style="184" bestFit="1" customWidth="1"/>
    <col min="4104" max="4104" width="9" style="184" customWidth="1"/>
    <col min="4105" max="4105" width="9.5703125" style="184" customWidth="1"/>
    <col min="4106" max="4352" width="9.140625" style="184"/>
    <col min="4353" max="4353" width="5.7109375" style="184" customWidth="1"/>
    <col min="4354" max="4354" width="10.7109375" style="184" customWidth="1"/>
    <col min="4355" max="4355" width="60.140625" style="184" bestFit="1" customWidth="1"/>
    <col min="4356" max="4356" width="5.7109375" style="184" customWidth="1"/>
    <col min="4357" max="4357" width="10.28515625" style="184" customWidth="1"/>
    <col min="4358" max="4358" width="16.42578125" style="184" bestFit="1" customWidth="1"/>
    <col min="4359" max="4359" width="17.85546875" style="184" bestFit="1" customWidth="1"/>
    <col min="4360" max="4360" width="9" style="184" customWidth="1"/>
    <col min="4361" max="4361" width="9.5703125" style="184" customWidth="1"/>
    <col min="4362" max="4608" width="9.140625" style="184"/>
    <col min="4609" max="4609" width="5.7109375" style="184" customWidth="1"/>
    <col min="4610" max="4610" width="10.7109375" style="184" customWidth="1"/>
    <col min="4611" max="4611" width="60.140625" style="184" bestFit="1" customWidth="1"/>
    <col min="4612" max="4612" width="5.7109375" style="184" customWidth="1"/>
    <col min="4613" max="4613" width="10.28515625" style="184" customWidth="1"/>
    <col min="4614" max="4614" width="16.42578125" style="184" bestFit="1" customWidth="1"/>
    <col min="4615" max="4615" width="17.85546875" style="184" bestFit="1" customWidth="1"/>
    <col min="4616" max="4616" width="9" style="184" customWidth="1"/>
    <col min="4617" max="4617" width="9.5703125" style="184" customWidth="1"/>
    <col min="4618" max="4864" width="9.140625" style="184"/>
    <col min="4865" max="4865" width="5.7109375" style="184" customWidth="1"/>
    <col min="4866" max="4866" width="10.7109375" style="184" customWidth="1"/>
    <col min="4867" max="4867" width="60.140625" style="184" bestFit="1" customWidth="1"/>
    <col min="4868" max="4868" width="5.7109375" style="184" customWidth="1"/>
    <col min="4869" max="4869" width="10.28515625" style="184" customWidth="1"/>
    <col min="4870" max="4870" width="16.42578125" style="184" bestFit="1" customWidth="1"/>
    <col min="4871" max="4871" width="17.85546875" style="184" bestFit="1" customWidth="1"/>
    <col min="4872" max="4872" width="9" style="184" customWidth="1"/>
    <col min="4873" max="4873" width="9.5703125" style="184" customWidth="1"/>
    <col min="4874" max="5120" width="9.140625" style="184"/>
    <col min="5121" max="5121" width="5.7109375" style="184" customWidth="1"/>
    <col min="5122" max="5122" width="10.7109375" style="184" customWidth="1"/>
    <col min="5123" max="5123" width="60.140625" style="184" bestFit="1" customWidth="1"/>
    <col min="5124" max="5124" width="5.7109375" style="184" customWidth="1"/>
    <col min="5125" max="5125" width="10.28515625" style="184" customWidth="1"/>
    <col min="5126" max="5126" width="16.42578125" style="184" bestFit="1" customWidth="1"/>
    <col min="5127" max="5127" width="17.85546875" style="184" bestFit="1" customWidth="1"/>
    <col min="5128" max="5128" width="9" style="184" customWidth="1"/>
    <col min="5129" max="5129" width="9.5703125" style="184" customWidth="1"/>
    <col min="5130" max="5376" width="9.140625" style="184"/>
    <col min="5377" max="5377" width="5.7109375" style="184" customWidth="1"/>
    <col min="5378" max="5378" width="10.7109375" style="184" customWidth="1"/>
    <col min="5379" max="5379" width="60.140625" style="184" bestFit="1" customWidth="1"/>
    <col min="5380" max="5380" width="5.7109375" style="184" customWidth="1"/>
    <col min="5381" max="5381" width="10.28515625" style="184" customWidth="1"/>
    <col min="5382" max="5382" width="16.42578125" style="184" bestFit="1" customWidth="1"/>
    <col min="5383" max="5383" width="17.85546875" style="184" bestFit="1" customWidth="1"/>
    <col min="5384" max="5384" width="9" style="184" customWidth="1"/>
    <col min="5385" max="5385" width="9.5703125" style="184" customWidth="1"/>
    <col min="5386" max="5632" width="9.140625" style="184"/>
    <col min="5633" max="5633" width="5.7109375" style="184" customWidth="1"/>
    <col min="5634" max="5634" width="10.7109375" style="184" customWidth="1"/>
    <col min="5635" max="5635" width="60.140625" style="184" bestFit="1" customWidth="1"/>
    <col min="5636" max="5636" width="5.7109375" style="184" customWidth="1"/>
    <col min="5637" max="5637" width="10.28515625" style="184" customWidth="1"/>
    <col min="5638" max="5638" width="16.42578125" style="184" bestFit="1" customWidth="1"/>
    <col min="5639" max="5639" width="17.85546875" style="184" bestFit="1" customWidth="1"/>
    <col min="5640" max="5640" width="9" style="184" customWidth="1"/>
    <col min="5641" max="5641" width="9.5703125" style="184" customWidth="1"/>
    <col min="5642" max="5888" width="9.140625" style="184"/>
    <col min="5889" max="5889" width="5.7109375" style="184" customWidth="1"/>
    <col min="5890" max="5890" width="10.7109375" style="184" customWidth="1"/>
    <col min="5891" max="5891" width="60.140625" style="184" bestFit="1" customWidth="1"/>
    <col min="5892" max="5892" width="5.7109375" style="184" customWidth="1"/>
    <col min="5893" max="5893" width="10.28515625" style="184" customWidth="1"/>
    <col min="5894" max="5894" width="16.42578125" style="184" bestFit="1" customWidth="1"/>
    <col min="5895" max="5895" width="17.85546875" style="184" bestFit="1" customWidth="1"/>
    <col min="5896" max="5896" width="9" style="184" customWidth="1"/>
    <col min="5897" max="5897" width="9.5703125" style="184" customWidth="1"/>
    <col min="5898" max="6144" width="9.140625" style="184"/>
    <col min="6145" max="6145" width="5.7109375" style="184" customWidth="1"/>
    <col min="6146" max="6146" width="10.7109375" style="184" customWidth="1"/>
    <col min="6147" max="6147" width="60.140625" style="184" bestFit="1" customWidth="1"/>
    <col min="6148" max="6148" width="5.7109375" style="184" customWidth="1"/>
    <col min="6149" max="6149" width="10.28515625" style="184" customWidth="1"/>
    <col min="6150" max="6150" width="16.42578125" style="184" bestFit="1" customWidth="1"/>
    <col min="6151" max="6151" width="17.85546875" style="184" bestFit="1" customWidth="1"/>
    <col min="6152" max="6152" width="9" style="184" customWidth="1"/>
    <col min="6153" max="6153" width="9.5703125" style="184" customWidth="1"/>
    <col min="6154" max="6400" width="9.140625" style="184"/>
    <col min="6401" max="6401" width="5.7109375" style="184" customWidth="1"/>
    <col min="6402" max="6402" width="10.7109375" style="184" customWidth="1"/>
    <col min="6403" max="6403" width="60.140625" style="184" bestFit="1" customWidth="1"/>
    <col min="6404" max="6404" width="5.7109375" style="184" customWidth="1"/>
    <col min="6405" max="6405" width="10.28515625" style="184" customWidth="1"/>
    <col min="6406" max="6406" width="16.42578125" style="184" bestFit="1" customWidth="1"/>
    <col min="6407" max="6407" width="17.85546875" style="184" bestFit="1" customWidth="1"/>
    <col min="6408" max="6408" width="9" style="184" customWidth="1"/>
    <col min="6409" max="6409" width="9.5703125" style="184" customWidth="1"/>
    <col min="6410" max="6656" width="9.140625" style="184"/>
    <col min="6657" max="6657" width="5.7109375" style="184" customWidth="1"/>
    <col min="6658" max="6658" width="10.7109375" style="184" customWidth="1"/>
    <col min="6659" max="6659" width="60.140625" style="184" bestFit="1" customWidth="1"/>
    <col min="6660" max="6660" width="5.7109375" style="184" customWidth="1"/>
    <col min="6661" max="6661" width="10.28515625" style="184" customWidth="1"/>
    <col min="6662" max="6662" width="16.42578125" style="184" bestFit="1" customWidth="1"/>
    <col min="6663" max="6663" width="17.85546875" style="184" bestFit="1" customWidth="1"/>
    <col min="6664" max="6664" width="9" style="184" customWidth="1"/>
    <col min="6665" max="6665" width="9.5703125" style="184" customWidth="1"/>
    <col min="6666" max="6912" width="9.140625" style="184"/>
    <col min="6913" max="6913" width="5.7109375" style="184" customWidth="1"/>
    <col min="6914" max="6914" width="10.7109375" style="184" customWidth="1"/>
    <col min="6915" max="6915" width="60.140625" style="184" bestFit="1" customWidth="1"/>
    <col min="6916" max="6916" width="5.7109375" style="184" customWidth="1"/>
    <col min="6917" max="6917" width="10.28515625" style="184" customWidth="1"/>
    <col min="6918" max="6918" width="16.42578125" style="184" bestFit="1" customWidth="1"/>
    <col min="6919" max="6919" width="17.85546875" style="184" bestFit="1" customWidth="1"/>
    <col min="6920" max="6920" width="9" style="184" customWidth="1"/>
    <col min="6921" max="6921" width="9.5703125" style="184" customWidth="1"/>
    <col min="6922" max="7168" width="9.140625" style="184"/>
    <col min="7169" max="7169" width="5.7109375" style="184" customWidth="1"/>
    <col min="7170" max="7170" width="10.7109375" style="184" customWidth="1"/>
    <col min="7171" max="7171" width="60.140625" style="184" bestFit="1" customWidth="1"/>
    <col min="7172" max="7172" width="5.7109375" style="184" customWidth="1"/>
    <col min="7173" max="7173" width="10.28515625" style="184" customWidth="1"/>
    <col min="7174" max="7174" width="16.42578125" style="184" bestFit="1" customWidth="1"/>
    <col min="7175" max="7175" width="17.85546875" style="184" bestFit="1" customWidth="1"/>
    <col min="7176" max="7176" width="9" style="184" customWidth="1"/>
    <col min="7177" max="7177" width="9.5703125" style="184" customWidth="1"/>
    <col min="7178" max="7424" width="9.140625" style="184"/>
    <col min="7425" max="7425" width="5.7109375" style="184" customWidth="1"/>
    <col min="7426" max="7426" width="10.7109375" style="184" customWidth="1"/>
    <col min="7427" max="7427" width="60.140625" style="184" bestFit="1" customWidth="1"/>
    <col min="7428" max="7428" width="5.7109375" style="184" customWidth="1"/>
    <col min="7429" max="7429" width="10.28515625" style="184" customWidth="1"/>
    <col min="7430" max="7430" width="16.42578125" style="184" bestFit="1" customWidth="1"/>
    <col min="7431" max="7431" width="17.85546875" style="184" bestFit="1" customWidth="1"/>
    <col min="7432" max="7432" width="9" style="184" customWidth="1"/>
    <col min="7433" max="7433" width="9.5703125" style="184" customWidth="1"/>
    <col min="7434" max="7680" width="9.140625" style="184"/>
    <col min="7681" max="7681" width="5.7109375" style="184" customWidth="1"/>
    <col min="7682" max="7682" width="10.7109375" style="184" customWidth="1"/>
    <col min="7683" max="7683" width="60.140625" style="184" bestFit="1" customWidth="1"/>
    <col min="7684" max="7684" width="5.7109375" style="184" customWidth="1"/>
    <col min="7685" max="7685" width="10.28515625" style="184" customWidth="1"/>
    <col min="7686" max="7686" width="16.42578125" style="184" bestFit="1" customWidth="1"/>
    <col min="7687" max="7687" width="17.85546875" style="184" bestFit="1" customWidth="1"/>
    <col min="7688" max="7688" width="9" style="184" customWidth="1"/>
    <col min="7689" max="7689" width="9.5703125" style="184" customWidth="1"/>
    <col min="7690" max="7936" width="9.140625" style="184"/>
    <col min="7937" max="7937" width="5.7109375" style="184" customWidth="1"/>
    <col min="7938" max="7938" width="10.7109375" style="184" customWidth="1"/>
    <col min="7939" max="7939" width="60.140625" style="184" bestFit="1" customWidth="1"/>
    <col min="7940" max="7940" width="5.7109375" style="184" customWidth="1"/>
    <col min="7941" max="7941" width="10.28515625" style="184" customWidth="1"/>
    <col min="7942" max="7942" width="16.42578125" style="184" bestFit="1" customWidth="1"/>
    <col min="7943" max="7943" width="17.85546875" style="184" bestFit="1" customWidth="1"/>
    <col min="7944" max="7944" width="9" style="184" customWidth="1"/>
    <col min="7945" max="7945" width="9.5703125" style="184" customWidth="1"/>
    <col min="7946" max="8192" width="9.140625" style="184"/>
    <col min="8193" max="8193" width="5.7109375" style="184" customWidth="1"/>
    <col min="8194" max="8194" width="10.7109375" style="184" customWidth="1"/>
    <col min="8195" max="8195" width="60.140625" style="184" bestFit="1" customWidth="1"/>
    <col min="8196" max="8196" width="5.7109375" style="184" customWidth="1"/>
    <col min="8197" max="8197" width="10.28515625" style="184" customWidth="1"/>
    <col min="8198" max="8198" width="16.42578125" style="184" bestFit="1" customWidth="1"/>
    <col min="8199" max="8199" width="17.85546875" style="184" bestFit="1" customWidth="1"/>
    <col min="8200" max="8200" width="9" style="184" customWidth="1"/>
    <col min="8201" max="8201" width="9.5703125" style="184" customWidth="1"/>
    <col min="8202" max="8448" width="9.140625" style="184"/>
    <col min="8449" max="8449" width="5.7109375" style="184" customWidth="1"/>
    <col min="8450" max="8450" width="10.7109375" style="184" customWidth="1"/>
    <col min="8451" max="8451" width="60.140625" style="184" bestFit="1" customWidth="1"/>
    <col min="8452" max="8452" width="5.7109375" style="184" customWidth="1"/>
    <col min="8453" max="8453" width="10.28515625" style="184" customWidth="1"/>
    <col min="8454" max="8454" width="16.42578125" style="184" bestFit="1" customWidth="1"/>
    <col min="8455" max="8455" width="17.85546875" style="184" bestFit="1" customWidth="1"/>
    <col min="8456" max="8456" width="9" style="184" customWidth="1"/>
    <col min="8457" max="8457" width="9.5703125" style="184" customWidth="1"/>
    <col min="8458" max="8704" width="9.140625" style="184"/>
    <col min="8705" max="8705" width="5.7109375" style="184" customWidth="1"/>
    <col min="8706" max="8706" width="10.7109375" style="184" customWidth="1"/>
    <col min="8707" max="8707" width="60.140625" style="184" bestFit="1" customWidth="1"/>
    <col min="8708" max="8708" width="5.7109375" style="184" customWidth="1"/>
    <col min="8709" max="8709" width="10.28515625" style="184" customWidth="1"/>
    <col min="8710" max="8710" width="16.42578125" style="184" bestFit="1" customWidth="1"/>
    <col min="8711" max="8711" width="17.85546875" style="184" bestFit="1" customWidth="1"/>
    <col min="8712" max="8712" width="9" style="184" customWidth="1"/>
    <col min="8713" max="8713" width="9.5703125" style="184" customWidth="1"/>
    <col min="8714" max="8960" width="9.140625" style="184"/>
    <col min="8961" max="8961" width="5.7109375" style="184" customWidth="1"/>
    <col min="8962" max="8962" width="10.7109375" style="184" customWidth="1"/>
    <col min="8963" max="8963" width="60.140625" style="184" bestFit="1" customWidth="1"/>
    <col min="8964" max="8964" width="5.7109375" style="184" customWidth="1"/>
    <col min="8965" max="8965" width="10.28515625" style="184" customWidth="1"/>
    <col min="8966" max="8966" width="16.42578125" style="184" bestFit="1" customWidth="1"/>
    <col min="8967" max="8967" width="17.85546875" style="184" bestFit="1" customWidth="1"/>
    <col min="8968" max="8968" width="9" style="184" customWidth="1"/>
    <col min="8969" max="8969" width="9.5703125" style="184" customWidth="1"/>
    <col min="8970" max="9216" width="9.140625" style="184"/>
    <col min="9217" max="9217" width="5.7109375" style="184" customWidth="1"/>
    <col min="9218" max="9218" width="10.7109375" style="184" customWidth="1"/>
    <col min="9219" max="9219" width="60.140625" style="184" bestFit="1" customWidth="1"/>
    <col min="9220" max="9220" width="5.7109375" style="184" customWidth="1"/>
    <col min="9221" max="9221" width="10.28515625" style="184" customWidth="1"/>
    <col min="9222" max="9222" width="16.42578125" style="184" bestFit="1" customWidth="1"/>
    <col min="9223" max="9223" width="17.85546875" style="184" bestFit="1" customWidth="1"/>
    <col min="9224" max="9224" width="9" style="184" customWidth="1"/>
    <col min="9225" max="9225" width="9.5703125" style="184" customWidth="1"/>
    <col min="9226" max="9472" width="9.140625" style="184"/>
    <col min="9473" max="9473" width="5.7109375" style="184" customWidth="1"/>
    <col min="9474" max="9474" width="10.7109375" style="184" customWidth="1"/>
    <col min="9475" max="9475" width="60.140625" style="184" bestFit="1" customWidth="1"/>
    <col min="9476" max="9476" width="5.7109375" style="184" customWidth="1"/>
    <col min="9477" max="9477" width="10.28515625" style="184" customWidth="1"/>
    <col min="9478" max="9478" width="16.42578125" style="184" bestFit="1" customWidth="1"/>
    <col min="9479" max="9479" width="17.85546875" style="184" bestFit="1" customWidth="1"/>
    <col min="9480" max="9480" width="9" style="184" customWidth="1"/>
    <col min="9481" max="9481" width="9.5703125" style="184" customWidth="1"/>
    <col min="9482" max="9728" width="9.140625" style="184"/>
    <col min="9729" max="9729" width="5.7109375" style="184" customWidth="1"/>
    <col min="9730" max="9730" width="10.7109375" style="184" customWidth="1"/>
    <col min="9731" max="9731" width="60.140625" style="184" bestFit="1" customWidth="1"/>
    <col min="9732" max="9732" width="5.7109375" style="184" customWidth="1"/>
    <col min="9733" max="9733" width="10.28515625" style="184" customWidth="1"/>
    <col min="9734" max="9734" width="16.42578125" style="184" bestFit="1" customWidth="1"/>
    <col min="9735" max="9735" width="17.85546875" style="184" bestFit="1" customWidth="1"/>
    <col min="9736" max="9736" width="9" style="184" customWidth="1"/>
    <col min="9737" max="9737" width="9.5703125" style="184" customWidth="1"/>
    <col min="9738" max="9984" width="9.140625" style="184"/>
    <col min="9985" max="9985" width="5.7109375" style="184" customWidth="1"/>
    <col min="9986" max="9986" width="10.7109375" style="184" customWidth="1"/>
    <col min="9987" max="9987" width="60.140625" style="184" bestFit="1" customWidth="1"/>
    <col min="9988" max="9988" width="5.7109375" style="184" customWidth="1"/>
    <col min="9989" max="9989" width="10.28515625" style="184" customWidth="1"/>
    <col min="9990" max="9990" width="16.42578125" style="184" bestFit="1" customWidth="1"/>
    <col min="9991" max="9991" width="17.85546875" style="184" bestFit="1" customWidth="1"/>
    <col min="9992" max="9992" width="9" style="184" customWidth="1"/>
    <col min="9993" max="9993" width="9.5703125" style="184" customWidth="1"/>
    <col min="9994" max="10240" width="9.140625" style="184"/>
    <col min="10241" max="10241" width="5.7109375" style="184" customWidth="1"/>
    <col min="10242" max="10242" width="10.7109375" style="184" customWidth="1"/>
    <col min="10243" max="10243" width="60.140625" style="184" bestFit="1" customWidth="1"/>
    <col min="10244" max="10244" width="5.7109375" style="184" customWidth="1"/>
    <col min="10245" max="10245" width="10.28515625" style="184" customWidth="1"/>
    <col min="10246" max="10246" width="16.42578125" style="184" bestFit="1" customWidth="1"/>
    <col min="10247" max="10247" width="17.85546875" style="184" bestFit="1" customWidth="1"/>
    <col min="10248" max="10248" width="9" style="184" customWidth="1"/>
    <col min="10249" max="10249" width="9.5703125" style="184" customWidth="1"/>
    <col min="10250" max="10496" width="9.140625" style="184"/>
    <col min="10497" max="10497" width="5.7109375" style="184" customWidth="1"/>
    <col min="10498" max="10498" width="10.7109375" style="184" customWidth="1"/>
    <col min="10499" max="10499" width="60.140625" style="184" bestFit="1" customWidth="1"/>
    <col min="10500" max="10500" width="5.7109375" style="184" customWidth="1"/>
    <col min="10501" max="10501" width="10.28515625" style="184" customWidth="1"/>
    <col min="10502" max="10502" width="16.42578125" style="184" bestFit="1" customWidth="1"/>
    <col min="10503" max="10503" width="17.85546875" style="184" bestFit="1" customWidth="1"/>
    <col min="10504" max="10504" width="9" style="184" customWidth="1"/>
    <col min="10505" max="10505" width="9.5703125" style="184" customWidth="1"/>
    <col min="10506" max="10752" width="9.140625" style="184"/>
    <col min="10753" max="10753" width="5.7109375" style="184" customWidth="1"/>
    <col min="10754" max="10754" width="10.7109375" style="184" customWidth="1"/>
    <col min="10755" max="10755" width="60.140625" style="184" bestFit="1" customWidth="1"/>
    <col min="10756" max="10756" width="5.7109375" style="184" customWidth="1"/>
    <col min="10757" max="10757" width="10.28515625" style="184" customWidth="1"/>
    <col min="10758" max="10758" width="16.42578125" style="184" bestFit="1" customWidth="1"/>
    <col min="10759" max="10759" width="17.85546875" style="184" bestFit="1" customWidth="1"/>
    <col min="10760" max="10760" width="9" style="184" customWidth="1"/>
    <col min="10761" max="10761" width="9.5703125" style="184" customWidth="1"/>
    <col min="10762" max="11008" width="9.140625" style="184"/>
    <col min="11009" max="11009" width="5.7109375" style="184" customWidth="1"/>
    <col min="11010" max="11010" width="10.7109375" style="184" customWidth="1"/>
    <col min="11011" max="11011" width="60.140625" style="184" bestFit="1" customWidth="1"/>
    <col min="11012" max="11012" width="5.7109375" style="184" customWidth="1"/>
    <col min="11013" max="11013" width="10.28515625" style="184" customWidth="1"/>
    <col min="11014" max="11014" width="16.42578125" style="184" bestFit="1" customWidth="1"/>
    <col min="11015" max="11015" width="17.85546875" style="184" bestFit="1" customWidth="1"/>
    <col min="11016" max="11016" width="9" style="184" customWidth="1"/>
    <col min="11017" max="11017" width="9.5703125" style="184" customWidth="1"/>
    <col min="11018" max="11264" width="9.140625" style="184"/>
    <col min="11265" max="11265" width="5.7109375" style="184" customWidth="1"/>
    <col min="11266" max="11266" width="10.7109375" style="184" customWidth="1"/>
    <col min="11267" max="11267" width="60.140625" style="184" bestFit="1" customWidth="1"/>
    <col min="11268" max="11268" width="5.7109375" style="184" customWidth="1"/>
    <col min="11269" max="11269" width="10.28515625" style="184" customWidth="1"/>
    <col min="11270" max="11270" width="16.42578125" style="184" bestFit="1" customWidth="1"/>
    <col min="11271" max="11271" width="17.85546875" style="184" bestFit="1" customWidth="1"/>
    <col min="11272" max="11272" width="9" style="184" customWidth="1"/>
    <col min="11273" max="11273" width="9.5703125" style="184" customWidth="1"/>
    <col min="11274" max="11520" width="9.140625" style="184"/>
    <col min="11521" max="11521" width="5.7109375" style="184" customWidth="1"/>
    <col min="11522" max="11522" width="10.7109375" style="184" customWidth="1"/>
    <col min="11523" max="11523" width="60.140625" style="184" bestFit="1" customWidth="1"/>
    <col min="11524" max="11524" width="5.7109375" style="184" customWidth="1"/>
    <col min="11525" max="11525" width="10.28515625" style="184" customWidth="1"/>
    <col min="11526" max="11526" width="16.42578125" style="184" bestFit="1" customWidth="1"/>
    <col min="11527" max="11527" width="17.85546875" style="184" bestFit="1" customWidth="1"/>
    <col min="11528" max="11528" width="9" style="184" customWidth="1"/>
    <col min="11529" max="11529" width="9.5703125" style="184" customWidth="1"/>
    <col min="11530" max="11776" width="9.140625" style="184"/>
    <col min="11777" max="11777" width="5.7109375" style="184" customWidth="1"/>
    <col min="11778" max="11778" width="10.7109375" style="184" customWidth="1"/>
    <col min="11779" max="11779" width="60.140625" style="184" bestFit="1" customWidth="1"/>
    <col min="11780" max="11780" width="5.7109375" style="184" customWidth="1"/>
    <col min="11781" max="11781" width="10.28515625" style="184" customWidth="1"/>
    <col min="11782" max="11782" width="16.42578125" style="184" bestFit="1" customWidth="1"/>
    <col min="11783" max="11783" width="17.85546875" style="184" bestFit="1" customWidth="1"/>
    <col min="11784" max="11784" width="9" style="184" customWidth="1"/>
    <col min="11785" max="11785" width="9.5703125" style="184" customWidth="1"/>
    <col min="11786" max="12032" width="9.140625" style="184"/>
    <col min="12033" max="12033" width="5.7109375" style="184" customWidth="1"/>
    <col min="12034" max="12034" width="10.7109375" style="184" customWidth="1"/>
    <col min="12035" max="12035" width="60.140625" style="184" bestFit="1" customWidth="1"/>
    <col min="12036" max="12036" width="5.7109375" style="184" customWidth="1"/>
    <col min="12037" max="12037" width="10.28515625" style="184" customWidth="1"/>
    <col min="12038" max="12038" width="16.42578125" style="184" bestFit="1" customWidth="1"/>
    <col min="12039" max="12039" width="17.85546875" style="184" bestFit="1" customWidth="1"/>
    <col min="12040" max="12040" width="9" style="184" customWidth="1"/>
    <col min="12041" max="12041" width="9.5703125" style="184" customWidth="1"/>
    <col min="12042" max="12288" width="9.140625" style="184"/>
    <col min="12289" max="12289" width="5.7109375" style="184" customWidth="1"/>
    <col min="12290" max="12290" width="10.7109375" style="184" customWidth="1"/>
    <col min="12291" max="12291" width="60.140625" style="184" bestFit="1" customWidth="1"/>
    <col min="12292" max="12292" width="5.7109375" style="184" customWidth="1"/>
    <col min="12293" max="12293" width="10.28515625" style="184" customWidth="1"/>
    <col min="12294" max="12294" width="16.42578125" style="184" bestFit="1" customWidth="1"/>
    <col min="12295" max="12295" width="17.85546875" style="184" bestFit="1" customWidth="1"/>
    <col min="12296" max="12296" width="9" style="184" customWidth="1"/>
    <col min="12297" max="12297" width="9.5703125" style="184" customWidth="1"/>
    <col min="12298" max="12544" width="9.140625" style="184"/>
    <col min="12545" max="12545" width="5.7109375" style="184" customWidth="1"/>
    <col min="12546" max="12546" width="10.7109375" style="184" customWidth="1"/>
    <col min="12547" max="12547" width="60.140625" style="184" bestFit="1" customWidth="1"/>
    <col min="12548" max="12548" width="5.7109375" style="184" customWidth="1"/>
    <col min="12549" max="12549" width="10.28515625" style="184" customWidth="1"/>
    <col min="12550" max="12550" width="16.42578125" style="184" bestFit="1" customWidth="1"/>
    <col min="12551" max="12551" width="17.85546875" style="184" bestFit="1" customWidth="1"/>
    <col min="12552" max="12552" width="9" style="184" customWidth="1"/>
    <col min="12553" max="12553" width="9.5703125" style="184" customWidth="1"/>
    <col min="12554" max="12800" width="9.140625" style="184"/>
    <col min="12801" max="12801" width="5.7109375" style="184" customWidth="1"/>
    <col min="12802" max="12802" width="10.7109375" style="184" customWidth="1"/>
    <col min="12803" max="12803" width="60.140625" style="184" bestFit="1" customWidth="1"/>
    <col min="12804" max="12804" width="5.7109375" style="184" customWidth="1"/>
    <col min="12805" max="12805" width="10.28515625" style="184" customWidth="1"/>
    <col min="12806" max="12806" width="16.42578125" style="184" bestFit="1" customWidth="1"/>
    <col min="12807" max="12807" width="17.85546875" style="184" bestFit="1" customWidth="1"/>
    <col min="12808" max="12808" width="9" style="184" customWidth="1"/>
    <col min="12809" max="12809" width="9.5703125" style="184" customWidth="1"/>
    <col min="12810" max="13056" width="9.140625" style="184"/>
    <col min="13057" max="13057" width="5.7109375" style="184" customWidth="1"/>
    <col min="13058" max="13058" width="10.7109375" style="184" customWidth="1"/>
    <col min="13059" max="13059" width="60.140625" style="184" bestFit="1" customWidth="1"/>
    <col min="13060" max="13060" width="5.7109375" style="184" customWidth="1"/>
    <col min="13061" max="13061" width="10.28515625" style="184" customWidth="1"/>
    <col min="13062" max="13062" width="16.42578125" style="184" bestFit="1" customWidth="1"/>
    <col min="13063" max="13063" width="17.85546875" style="184" bestFit="1" customWidth="1"/>
    <col min="13064" max="13064" width="9" style="184" customWidth="1"/>
    <col min="13065" max="13065" width="9.5703125" style="184" customWidth="1"/>
    <col min="13066" max="13312" width="9.140625" style="184"/>
    <col min="13313" max="13313" width="5.7109375" style="184" customWidth="1"/>
    <col min="13314" max="13314" width="10.7109375" style="184" customWidth="1"/>
    <col min="13315" max="13315" width="60.140625" style="184" bestFit="1" customWidth="1"/>
    <col min="13316" max="13316" width="5.7109375" style="184" customWidth="1"/>
    <col min="13317" max="13317" width="10.28515625" style="184" customWidth="1"/>
    <col min="13318" max="13318" width="16.42578125" style="184" bestFit="1" customWidth="1"/>
    <col min="13319" max="13319" width="17.85546875" style="184" bestFit="1" customWidth="1"/>
    <col min="13320" max="13320" width="9" style="184" customWidth="1"/>
    <col min="13321" max="13321" width="9.5703125" style="184" customWidth="1"/>
    <col min="13322" max="13568" width="9.140625" style="184"/>
    <col min="13569" max="13569" width="5.7109375" style="184" customWidth="1"/>
    <col min="13570" max="13570" width="10.7109375" style="184" customWidth="1"/>
    <col min="13571" max="13571" width="60.140625" style="184" bestFit="1" customWidth="1"/>
    <col min="13572" max="13572" width="5.7109375" style="184" customWidth="1"/>
    <col min="13573" max="13573" width="10.28515625" style="184" customWidth="1"/>
    <col min="13574" max="13574" width="16.42578125" style="184" bestFit="1" customWidth="1"/>
    <col min="13575" max="13575" width="17.85546875" style="184" bestFit="1" customWidth="1"/>
    <col min="13576" max="13576" width="9" style="184" customWidth="1"/>
    <col min="13577" max="13577" width="9.5703125" style="184" customWidth="1"/>
    <col min="13578" max="13824" width="9.140625" style="184"/>
    <col min="13825" max="13825" width="5.7109375" style="184" customWidth="1"/>
    <col min="13826" max="13826" width="10.7109375" style="184" customWidth="1"/>
    <col min="13827" max="13827" width="60.140625" style="184" bestFit="1" customWidth="1"/>
    <col min="13828" max="13828" width="5.7109375" style="184" customWidth="1"/>
    <col min="13829" max="13829" width="10.28515625" style="184" customWidth="1"/>
    <col min="13830" max="13830" width="16.42578125" style="184" bestFit="1" customWidth="1"/>
    <col min="13831" max="13831" width="17.85546875" style="184" bestFit="1" customWidth="1"/>
    <col min="13832" max="13832" width="9" style="184" customWidth="1"/>
    <col min="13833" max="13833" width="9.5703125" style="184" customWidth="1"/>
    <col min="13834" max="14080" width="9.140625" style="184"/>
    <col min="14081" max="14081" width="5.7109375" style="184" customWidth="1"/>
    <col min="14082" max="14082" width="10.7109375" style="184" customWidth="1"/>
    <col min="14083" max="14083" width="60.140625" style="184" bestFit="1" customWidth="1"/>
    <col min="14084" max="14084" width="5.7109375" style="184" customWidth="1"/>
    <col min="14085" max="14085" width="10.28515625" style="184" customWidth="1"/>
    <col min="14086" max="14086" width="16.42578125" style="184" bestFit="1" customWidth="1"/>
    <col min="14087" max="14087" width="17.85546875" style="184" bestFit="1" customWidth="1"/>
    <col min="14088" max="14088" width="9" style="184" customWidth="1"/>
    <col min="14089" max="14089" width="9.5703125" style="184" customWidth="1"/>
    <col min="14090" max="14336" width="9.140625" style="184"/>
    <col min="14337" max="14337" width="5.7109375" style="184" customWidth="1"/>
    <col min="14338" max="14338" width="10.7109375" style="184" customWidth="1"/>
    <col min="14339" max="14339" width="60.140625" style="184" bestFit="1" customWidth="1"/>
    <col min="14340" max="14340" width="5.7109375" style="184" customWidth="1"/>
    <col min="14341" max="14341" width="10.28515625" style="184" customWidth="1"/>
    <col min="14342" max="14342" width="16.42578125" style="184" bestFit="1" customWidth="1"/>
    <col min="14343" max="14343" width="17.85546875" style="184" bestFit="1" customWidth="1"/>
    <col min="14344" max="14344" width="9" style="184" customWidth="1"/>
    <col min="14345" max="14345" width="9.5703125" style="184" customWidth="1"/>
    <col min="14346" max="14592" width="9.140625" style="184"/>
    <col min="14593" max="14593" width="5.7109375" style="184" customWidth="1"/>
    <col min="14594" max="14594" width="10.7109375" style="184" customWidth="1"/>
    <col min="14595" max="14595" width="60.140625" style="184" bestFit="1" customWidth="1"/>
    <col min="14596" max="14596" width="5.7109375" style="184" customWidth="1"/>
    <col min="14597" max="14597" width="10.28515625" style="184" customWidth="1"/>
    <col min="14598" max="14598" width="16.42578125" style="184" bestFit="1" customWidth="1"/>
    <col min="14599" max="14599" width="17.85546875" style="184" bestFit="1" customWidth="1"/>
    <col min="14600" max="14600" width="9" style="184" customWidth="1"/>
    <col min="14601" max="14601" width="9.5703125" style="184" customWidth="1"/>
    <col min="14602" max="14848" width="9.140625" style="184"/>
    <col min="14849" max="14849" width="5.7109375" style="184" customWidth="1"/>
    <col min="14850" max="14850" width="10.7109375" style="184" customWidth="1"/>
    <col min="14851" max="14851" width="60.140625" style="184" bestFit="1" customWidth="1"/>
    <col min="14852" max="14852" width="5.7109375" style="184" customWidth="1"/>
    <col min="14853" max="14853" width="10.28515625" style="184" customWidth="1"/>
    <col min="14854" max="14854" width="16.42578125" style="184" bestFit="1" customWidth="1"/>
    <col min="14855" max="14855" width="17.85546875" style="184" bestFit="1" customWidth="1"/>
    <col min="14856" max="14856" width="9" style="184" customWidth="1"/>
    <col min="14857" max="14857" width="9.5703125" style="184" customWidth="1"/>
    <col min="14858" max="15104" width="9.140625" style="184"/>
    <col min="15105" max="15105" width="5.7109375" style="184" customWidth="1"/>
    <col min="15106" max="15106" width="10.7109375" style="184" customWidth="1"/>
    <col min="15107" max="15107" width="60.140625" style="184" bestFit="1" customWidth="1"/>
    <col min="15108" max="15108" width="5.7109375" style="184" customWidth="1"/>
    <col min="15109" max="15109" width="10.28515625" style="184" customWidth="1"/>
    <col min="15110" max="15110" width="16.42578125" style="184" bestFit="1" customWidth="1"/>
    <col min="15111" max="15111" width="17.85546875" style="184" bestFit="1" customWidth="1"/>
    <col min="15112" max="15112" width="9" style="184" customWidth="1"/>
    <col min="15113" max="15113" width="9.5703125" style="184" customWidth="1"/>
    <col min="15114" max="15360" width="9.140625" style="184"/>
    <col min="15361" max="15361" width="5.7109375" style="184" customWidth="1"/>
    <col min="15362" max="15362" width="10.7109375" style="184" customWidth="1"/>
    <col min="15363" max="15363" width="60.140625" style="184" bestFit="1" customWidth="1"/>
    <col min="15364" max="15364" width="5.7109375" style="184" customWidth="1"/>
    <col min="15365" max="15365" width="10.28515625" style="184" customWidth="1"/>
    <col min="15366" max="15366" width="16.42578125" style="184" bestFit="1" customWidth="1"/>
    <col min="15367" max="15367" width="17.85546875" style="184" bestFit="1" customWidth="1"/>
    <col min="15368" max="15368" width="9" style="184" customWidth="1"/>
    <col min="15369" max="15369" width="9.5703125" style="184" customWidth="1"/>
    <col min="15370" max="15616" width="9.140625" style="184"/>
    <col min="15617" max="15617" width="5.7109375" style="184" customWidth="1"/>
    <col min="15618" max="15618" width="10.7109375" style="184" customWidth="1"/>
    <col min="15619" max="15619" width="60.140625" style="184" bestFit="1" customWidth="1"/>
    <col min="15620" max="15620" width="5.7109375" style="184" customWidth="1"/>
    <col min="15621" max="15621" width="10.28515625" style="184" customWidth="1"/>
    <col min="15622" max="15622" width="16.42578125" style="184" bestFit="1" customWidth="1"/>
    <col min="15623" max="15623" width="17.85546875" style="184" bestFit="1" customWidth="1"/>
    <col min="15624" max="15624" width="9" style="184" customWidth="1"/>
    <col min="15625" max="15625" width="9.5703125" style="184" customWidth="1"/>
    <col min="15626" max="15872" width="9.140625" style="184"/>
    <col min="15873" max="15873" width="5.7109375" style="184" customWidth="1"/>
    <col min="15874" max="15874" width="10.7109375" style="184" customWidth="1"/>
    <col min="15875" max="15875" width="60.140625" style="184" bestFit="1" customWidth="1"/>
    <col min="15876" max="15876" width="5.7109375" style="184" customWidth="1"/>
    <col min="15877" max="15877" width="10.28515625" style="184" customWidth="1"/>
    <col min="15878" max="15878" width="16.42578125" style="184" bestFit="1" customWidth="1"/>
    <col min="15879" max="15879" width="17.85546875" style="184" bestFit="1" customWidth="1"/>
    <col min="15880" max="15880" width="9" style="184" customWidth="1"/>
    <col min="15881" max="15881" width="9.5703125" style="184" customWidth="1"/>
    <col min="15882" max="16128" width="9.140625" style="184"/>
    <col min="16129" max="16129" width="5.7109375" style="184" customWidth="1"/>
    <col min="16130" max="16130" width="10.7109375" style="184" customWidth="1"/>
    <col min="16131" max="16131" width="60.140625" style="184" bestFit="1" customWidth="1"/>
    <col min="16132" max="16132" width="5.7109375" style="184" customWidth="1"/>
    <col min="16133" max="16133" width="10.28515625" style="184" customWidth="1"/>
    <col min="16134" max="16134" width="16.42578125" style="184" bestFit="1" customWidth="1"/>
    <col min="16135" max="16135" width="17.85546875" style="184" bestFit="1" customWidth="1"/>
    <col min="16136" max="16136" width="9" style="184" customWidth="1"/>
    <col min="16137" max="16137" width="9.5703125" style="184" customWidth="1"/>
    <col min="16138" max="16384" width="9.140625" style="184"/>
  </cols>
  <sheetData>
    <row r="1" spans="1:9" ht="25.5">
      <c r="A1" s="177" t="s">
        <v>849</v>
      </c>
      <c r="B1" s="178" t="s">
        <v>850</v>
      </c>
      <c r="C1" s="179" t="s">
        <v>851</v>
      </c>
      <c r="D1" s="179" t="s">
        <v>852</v>
      </c>
      <c r="E1" s="180" t="s">
        <v>853</v>
      </c>
      <c r="F1" s="182" t="s">
        <v>854</v>
      </c>
      <c r="G1" s="182" t="s">
        <v>855</v>
      </c>
      <c r="H1" s="183" t="s">
        <v>856</v>
      </c>
      <c r="I1" s="180" t="s">
        <v>857</v>
      </c>
    </row>
    <row r="2" spans="1:9" ht="30" customHeight="1">
      <c r="A2" s="194"/>
      <c r="B2" s="178"/>
      <c r="C2" s="497" t="s">
        <v>2205</v>
      </c>
      <c r="D2" s="179"/>
      <c r="E2" s="198"/>
      <c r="F2" s="182"/>
      <c r="G2" s="182"/>
      <c r="H2" s="197"/>
      <c r="I2" s="198"/>
    </row>
    <row r="3" spans="1:9" ht="17.25" customHeight="1">
      <c r="B3" s="186"/>
      <c r="C3" s="187" t="s">
        <v>858</v>
      </c>
      <c r="D3" s="188"/>
      <c r="E3" s="189"/>
      <c r="F3" s="191"/>
      <c r="G3" s="191"/>
    </row>
    <row r="4" spans="1:9" ht="45">
      <c r="A4" s="194"/>
      <c r="B4" s="195" t="s">
        <v>859</v>
      </c>
      <c r="C4" s="196" t="s">
        <v>860</v>
      </c>
      <c r="D4" s="190"/>
      <c r="E4" s="190"/>
      <c r="F4" s="191"/>
      <c r="G4" s="191"/>
      <c r="H4" s="197"/>
      <c r="I4" s="198"/>
    </row>
    <row r="5" spans="1:9" ht="45">
      <c r="A5" s="199"/>
      <c r="B5" s="195"/>
      <c r="C5" s="190" t="s">
        <v>861</v>
      </c>
      <c r="D5" s="200" t="s">
        <v>832</v>
      </c>
      <c r="E5" s="201">
        <v>1</v>
      </c>
      <c r="F5" s="191">
        <v>0</v>
      </c>
      <c r="G5" s="191">
        <f>E5*F5</f>
        <v>0</v>
      </c>
      <c r="H5" s="202"/>
      <c r="I5" s="203"/>
    </row>
    <row r="6" spans="1:9" ht="45">
      <c r="B6" s="195" t="s">
        <v>862</v>
      </c>
      <c r="C6" s="190" t="s">
        <v>863</v>
      </c>
      <c r="D6" s="200" t="s">
        <v>832</v>
      </c>
      <c r="E6" s="201">
        <v>1</v>
      </c>
      <c r="F6" s="191">
        <v>0</v>
      </c>
      <c r="G6" s="191">
        <f t="shared" ref="G6:G69" si="0">E6*F6</f>
        <v>0</v>
      </c>
    </row>
    <row r="7" spans="1:9" ht="15">
      <c r="B7" s="195"/>
      <c r="C7" s="190" t="s">
        <v>864</v>
      </c>
      <c r="D7" s="200" t="s">
        <v>865</v>
      </c>
      <c r="E7" s="190" t="s">
        <v>11</v>
      </c>
      <c r="F7" s="191">
        <v>0</v>
      </c>
      <c r="G7" s="191">
        <f t="shared" si="0"/>
        <v>0</v>
      </c>
    </row>
    <row r="8" spans="1:9" ht="45">
      <c r="B8" s="195" t="s">
        <v>866</v>
      </c>
      <c r="C8" s="204" t="s">
        <v>867</v>
      </c>
      <c r="D8" s="200" t="s">
        <v>832</v>
      </c>
      <c r="E8" s="201">
        <v>1</v>
      </c>
      <c r="F8" s="191">
        <v>0</v>
      </c>
      <c r="G8" s="191">
        <f t="shared" si="0"/>
        <v>0</v>
      </c>
    </row>
    <row r="9" spans="1:9" ht="15">
      <c r="B9" s="195" t="s">
        <v>868</v>
      </c>
      <c r="C9" s="190" t="s">
        <v>869</v>
      </c>
      <c r="D9" s="200" t="s">
        <v>832</v>
      </c>
      <c r="E9" s="201">
        <v>1</v>
      </c>
      <c r="F9" s="191">
        <v>0</v>
      </c>
      <c r="G9" s="191">
        <f t="shared" si="0"/>
        <v>0</v>
      </c>
    </row>
    <row r="10" spans="1:9" ht="15">
      <c r="B10" s="195" t="s">
        <v>870</v>
      </c>
      <c r="C10" s="190" t="s">
        <v>871</v>
      </c>
      <c r="D10" s="200" t="s">
        <v>832</v>
      </c>
      <c r="E10" s="201">
        <v>1</v>
      </c>
      <c r="F10" s="191">
        <v>0</v>
      </c>
      <c r="G10" s="191">
        <f t="shared" si="0"/>
        <v>0</v>
      </c>
    </row>
    <row r="11" spans="1:9" ht="24" customHeight="1">
      <c r="B11" s="195" t="s">
        <v>872</v>
      </c>
      <c r="C11" s="190" t="s">
        <v>873</v>
      </c>
      <c r="D11" s="200" t="s">
        <v>832</v>
      </c>
      <c r="E11" s="201">
        <v>1</v>
      </c>
      <c r="F11" s="191">
        <v>0</v>
      </c>
      <c r="G11" s="191">
        <f t="shared" si="0"/>
        <v>0</v>
      </c>
    </row>
    <row r="12" spans="1:9" ht="12" customHeight="1">
      <c r="B12" s="195" t="s">
        <v>874</v>
      </c>
      <c r="C12" s="190" t="s">
        <v>875</v>
      </c>
      <c r="D12" s="200" t="s">
        <v>832</v>
      </c>
      <c r="E12" s="201">
        <v>1</v>
      </c>
      <c r="F12" s="191">
        <v>0</v>
      </c>
      <c r="G12" s="191">
        <f t="shared" si="0"/>
        <v>0</v>
      </c>
    </row>
    <row r="13" spans="1:9" ht="12" customHeight="1">
      <c r="B13" s="195" t="s">
        <v>876</v>
      </c>
      <c r="C13" s="190" t="s">
        <v>877</v>
      </c>
      <c r="D13" s="200" t="s">
        <v>832</v>
      </c>
      <c r="E13" s="201">
        <v>1</v>
      </c>
      <c r="F13" s="191">
        <v>0</v>
      </c>
      <c r="G13" s="191">
        <f t="shared" si="0"/>
        <v>0</v>
      </c>
    </row>
    <row r="14" spans="1:9" ht="12" customHeight="1">
      <c r="B14" s="195" t="s">
        <v>878</v>
      </c>
      <c r="C14" s="200" t="s">
        <v>879</v>
      </c>
      <c r="D14" s="200" t="s">
        <v>832</v>
      </c>
      <c r="E14" s="201">
        <v>1</v>
      </c>
      <c r="F14" s="191">
        <v>0</v>
      </c>
      <c r="G14" s="191">
        <f t="shared" si="0"/>
        <v>0</v>
      </c>
    </row>
    <row r="15" spans="1:9" ht="12.95" customHeight="1">
      <c r="B15" s="195" t="s">
        <v>868</v>
      </c>
      <c r="C15" s="200" t="s">
        <v>880</v>
      </c>
      <c r="D15" s="200" t="s">
        <v>832</v>
      </c>
      <c r="E15" s="201">
        <v>1</v>
      </c>
      <c r="F15" s="191">
        <v>0</v>
      </c>
      <c r="G15" s="191">
        <f t="shared" si="0"/>
        <v>0</v>
      </c>
    </row>
    <row r="16" spans="1:9" ht="12.95" customHeight="1">
      <c r="B16" s="195" t="s">
        <v>870</v>
      </c>
      <c r="C16" s="200" t="s">
        <v>881</v>
      </c>
      <c r="D16" s="200" t="s">
        <v>832</v>
      </c>
      <c r="E16" s="201">
        <v>1</v>
      </c>
      <c r="F16" s="191">
        <v>0</v>
      </c>
      <c r="G16" s="191">
        <f t="shared" si="0"/>
        <v>0</v>
      </c>
    </row>
    <row r="17" spans="1:9" ht="24" customHeight="1">
      <c r="B17" s="205" t="s">
        <v>872</v>
      </c>
      <c r="C17" s="200" t="s">
        <v>882</v>
      </c>
      <c r="D17" s="200" t="s">
        <v>832</v>
      </c>
      <c r="E17" s="201">
        <v>1</v>
      </c>
      <c r="F17" s="191">
        <v>0</v>
      </c>
      <c r="G17" s="191">
        <f t="shared" si="0"/>
        <v>0</v>
      </c>
    </row>
    <row r="18" spans="1:9" ht="15">
      <c r="B18" s="205" t="s">
        <v>874</v>
      </c>
      <c r="C18" s="200" t="s">
        <v>883</v>
      </c>
      <c r="D18" s="200" t="s">
        <v>832</v>
      </c>
      <c r="E18" s="201">
        <v>1</v>
      </c>
      <c r="F18" s="191">
        <v>0</v>
      </c>
      <c r="G18" s="191">
        <f t="shared" si="0"/>
        <v>0</v>
      </c>
    </row>
    <row r="19" spans="1:9" ht="12" customHeight="1">
      <c r="B19" s="205" t="s">
        <v>876</v>
      </c>
      <c r="C19" s="200" t="s">
        <v>883</v>
      </c>
      <c r="D19" s="200" t="s">
        <v>832</v>
      </c>
      <c r="E19" s="201">
        <v>1</v>
      </c>
      <c r="F19" s="191">
        <v>0</v>
      </c>
      <c r="G19" s="191">
        <f t="shared" si="0"/>
        <v>0</v>
      </c>
    </row>
    <row r="20" spans="1:9" ht="12" customHeight="1">
      <c r="B20" s="205" t="s">
        <v>884</v>
      </c>
      <c r="C20" s="200" t="s">
        <v>885</v>
      </c>
      <c r="D20" s="200" t="s">
        <v>832</v>
      </c>
      <c r="E20" s="201">
        <v>6</v>
      </c>
      <c r="F20" s="191">
        <v>0</v>
      </c>
      <c r="G20" s="191">
        <f t="shared" si="0"/>
        <v>0</v>
      </c>
    </row>
    <row r="21" spans="1:9" ht="12" customHeight="1">
      <c r="B21" s="205" t="s">
        <v>868</v>
      </c>
      <c r="C21" s="200" t="s">
        <v>886</v>
      </c>
      <c r="D21" s="200" t="s">
        <v>832</v>
      </c>
      <c r="E21" s="201">
        <v>8</v>
      </c>
      <c r="F21" s="191">
        <v>0</v>
      </c>
      <c r="G21" s="191">
        <f t="shared" si="0"/>
        <v>0</v>
      </c>
    </row>
    <row r="22" spans="1:9" ht="45">
      <c r="A22" s="199"/>
      <c r="B22" s="205" t="s">
        <v>887</v>
      </c>
      <c r="C22" s="200" t="s">
        <v>888</v>
      </c>
      <c r="D22" s="200" t="s">
        <v>832</v>
      </c>
      <c r="E22" s="201">
        <v>8</v>
      </c>
      <c r="F22" s="191">
        <v>0</v>
      </c>
      <c r="G22" s="191">
        <f t="shared" si="0"/>
        <v>0</v>
      </c>
      <c r="H22" s="202"/>
      <c r="I22" s="203"/>
    </row>
    <row r="23" spans="1:9" ht="24" customHeight="1">
      <c r="B23" s="205" t="s">
        <v>889</v>
      </c>
      <c r="C23" s="200" t="s">
        <v>890</v>
      </c>
      <c r="D23" s="200" t="s">
        <v>832</v>
      </c>
      <c r="E23" s="201">
        <v>2</v>
      </c>
      <c r="F23" s="191">
        <v>0</v>
      </c>
      <c r="G23" s="191">
        <f t="shared" si="0"/>
        <v>0</v>
      </c>
    </row>
    <row r="24" spans="1:9" ht="15">
      <c r="B24" s="205" t="s">
        <v>868</v>
      </c>
      <c r="C24" s="200" t="s">
        <v>891</v>
      </c>
      <c r="D24" s="200" t="s">
        <v>832</v>
      </c>
      <c r="E24" s="201">
        <v>5</v>
      </c>
      <c r="F24" s="191">
        <v>0</v>
      </c>
      <c r="G24" s="191">
        <f t="shared" si="0"/>
        <v>0</v>
      </c>
    </row>
    <row r="25" spans="1:9" ht="15">
      <c r="B25" s="205" t="s">
        <v>870</v>
      </c>
      <c r="C25" s="200" t="s">
        <v>892</v>
      </c>
      <c r="D25" s="200" t="s">
        <v>832</v>
      </c>
      <c r="E25" s="201">
        <v>3</v>
      </c>
      <c r="F25" s="191">
        <v>0</v>
      </c>
      <c r="G25" s="191">
        <f t="shared" si="0"/>
        <v>0</v>
      </c>
    </row>
    <row r="26" spans="1:9" ht="30">
      <c r="B26" s="205" t="s">
        <v>893</v>
      </c>
      <c r="C26" s="200" t="s">
        <v>894</v>
      </c>
      <c r="D26" s="200" t="s">
        <v>832</v>
      </c>
      <c r="E26" s="201">
        <v>14</v>
      </c>
      <c r="F26" s="191">
        <v>0</v>
      </c>
      <c r="G26" s="191">
        <f t="shared" si="0"/>
        <v>0</v>
      </c>
    </row>
    <row r="27" spans="1:9" ht="15">
      <c r="B27" s="205" t="s">
        <v>868</v>
      </c>
      <c r="C27" s="200" t="s">
        <v>895</v>
      </c>
      <c r="D27" s="200" t="s">
        <v>832</v>
      </c>
      <c r="E27" s="201">
        <v>4</v>
      </c>
      <c r="F27" s="191">
        <v>0</v>
      </c>
      <c r="G27" s="191">
        <f t="shared" si="0"/>
        <v>0</v>
      </c>
    </row>
    <row r="28" spans="1:9" ht="24" customHeight="1">
      <c r="B28" s="205" t="s">
        <v>896</v>
      </c>
      <c r="C28" s="200" t="s">
        <v>897</v>
      </c>
      <c r="D28" s="200" t="s">
        <v>832</v>
      </c>
      <c r="E28" s="201">
        <v>72</v>
      </c>
      <c r="F28" s="191">
        <v>0</v>
      </c>
      <c r="G28" s="191">
        <f t="shared" si="0"/>
        <v>0</v>
      </c>
    </row>
    <row r="29" spans="1:9" ht="12" customHeight="1">
      <c r="B29" s="205" t="s">
        <v>898</v>
      </c>
      <c r="C29" s="200" t="s">
        <v>899</v>
      </c>
      <c r="D29" s="200" t="s">
        <v>832</v>
      </c>
      <c r="E29" s="201">
        <v>1</v>
      </c>
      <c r="F29" s="191">
        <v>0</v>
      </c>
      <c r="G29" s="191">
        <f t="shared" si="0"/>
        <v>0</v>
      </c>
    </row>
    <row r="30" spans="1:9" ht="12" customHeight="1">
      <c r="B30" s="205" t="s">
        <v>900</v>
      </c>
      <c r="C30" s="200" t="s">
        <v>901</v>
      </c>
      <c r="D30" s="200" t="s">
        <v>832</v>
      </c>
      <c r="E30" s="201">
        <v>1</v>
      </c>
      <c r="F30" s="191">
        <v>0</v>
      </c>
      <c r="G30" s="191">
        <f t="shared" si="0"/>
        <v>0</v>
      </c>
    </row>
    <row r="31" spans="1:9" ht="12" customHeight="1">
      <c r="B31" s="205" t="s">
        <v>868</v>
      </c>
      <c r="C31" s="200" t="s">
        <v>877</v>
      </c>
      <c r="D31" s="200" t="s">
        <v>832</v>
      </c>
      <c r="E31" s="201">
        <v>1</v>
      </c>
      <c r="F31" s="191">
        <v>0</v>
      </c>
      <c r="G31" s="191">
        <f t="shared" si="0"/>
        <v>0</v>
      </c>
    </row>
    <row r="32" spans="1:9" ht="12.95" customHeight="1">
      <c r="B32" s="205" t="s">
        <v>902</v>
      </c>
      <c r="C32" s="200" t="s">
        <v>903</v>
      </c>
      <c r="D32" s="200"/>
      <c r="E32" s="190"/>
      <c r="F32" s="191"/>
      <c r="G32" s="191"/>
    </row>
    <row r="33" spans="2:7" ht="15">
      <c r="B33" s="205"/>
      <c r="C33" s="200"/>
      <c r="D33" s="200"/>
      <c r="E33" s="190"/>
      <c r="F33" s="191"/>
      <c r="G33" s="191"/>
    </row>
    <row r="34" spans="2:7" ht="30">
      <c r="B34" s="205" t="s">
        <v>904</v>
      </c>
      <c r="C34" s="200" t="s">
        <v>905</v>
      </c>
      <c r="D34" s="200"/>
      <c r="E34" s="190"/>
      <c r="F34" s="191"/>
      <c r="G34" s="191"/>
    </row>
    <row r="35" spans="2:7" ht="24" customHeight="1">
      <c r="B35" s="205"/>
      <c r="C35" s="200" t="s">
        <v>906</v>
      </c>
      <c r="D35" s="200"/>
      <c r="E35" s="190"/>
      <c r="F35" s="191"/>
      <c r="G35" s="191"/>
    </row>
    <row r="36" spans="2:7" ht="24" customHeight="1">
      <c r="B36" s="205"/>
      <c r="C36" s="200" t="s">
        <v>907</v>
      </c>
      <c r="D36" s="200" t="s">
        <v>18</v>
      </c>
      <c r="E36" s="201">
        <v>29</v>
      </c>
      <c r="F36" s="191">
        <v>0</v>
      </c>
      <c r="G36" s="191">
        <f t="shared" si="0"/>
        <v>0</v>
      </c>
    </row>
    <row r="37" spans="2:7" ht="12" customHeight="1">
      <c r="B37" s="205"/>
      <c r="C37" s="200" t="s">
        <v>908</v>
      </c>
      <c r="D37" s="200" t="s">
        <v>18</v>
      </c>
      <c r="E37" s="190" t="s">
        <v>909</v>
      </c>
      <c r="F37" s="191">
        <v>0</v>
      </c>
      <c r="G37" s="191">
        <f t="shared" si="0"/>
        <v>0</v>
      </c>
    </row>
    <row r="38" spans="2:7" ht="12" customHeight="1">
      <c r="B38" s="205"/>
      <c r="C38" s="200" t="s">
        <v>910</v>
      </c>
      <c r="D38" s="200" t="s">
        <v>18</v>
      </c>
      <c r="E38" s="190" t="s">
        <v>911</v>
      </c>
      <c r="F38" s="191">
        <v>0</v>
      </c>
      <c r="G38" s="191">
        <f t="shared" si="0"/>
        <v>0</v>
      </c>
    </row>
    <row r="39" spans="2:7" ht="45">
      <c r="B39" s="206" t="s">
        <v>912</v>
      </c>
      <c r="C39" s="190" t="s">
        <v>913</v>
      </c>
      <c r="D39" s="190"/>
      <c r="E39" s="190"/>
      <c r="F39" s="191"/>
      <c r="G39" s="191"/>
    </row>
    <row r="40" spans="2:7" ht="15">
      <c r="B40" s="206"/>
      <c r="C40" s="190" t="s">
        <v>914</v>
      </c>
      <c r="D40" s="190"/>
      <c r="E40" s="190"/>
      <c r="F40" s="191"/>
      <c r="G40" s="191"/>
    </row>
    <row r="41" spans="2:7" ht="15">
      <c r="B41" s="206"/>
      <c r="C41" s="190" t="s">
        <v>915</v>
      </c>
      <c r="D41" s="190" t="s">
        <v>18</v>
      </c>
      <c r="E41" s="201">
        <v>9</v>
      </c>
      <c r="F41" s="191">
        <v>0</v>
      </c>
      <c r="G41" s="191">
        <f t="shared" si="0"/>
        <v>0</v>
      </c>
    </row>
    <row r="42" spans="2:7" ht="15">
      <c r="B42" s="206"/>
      <c r="C42" s="190" t="s">
        <v>916</v>
      </c>
      <c r="D42" s="190" t="s">
        <v>18</v>
      </c>
      <c r="E42" s="201">
        <v>14</v>
      </c>
      <c r="F42" s="191">
        <v>0</v>
      </c>
      <c r="G42" s="191">
        <f t="shared" si="0"/>
        <v>0</v>
      </c>
    </row>
    <row r="43" spans="2:7" ht="15">
      <c r="B43" s="206"/>
      <c r="C43" s="190" t="s">
        <v>917</v>
      </c>
      <c r="D43" s="190" t="s">
        <v>18</v>
      </c>
      <c r="E43" s="201">
        <v>40</v>
      </c>
      <c r="F43" s="191">
        <v>0</v>
      </c>
      <c r="G43" s="191">
        <f t="shared" si="0"/>
        <v>0</v>
      </c>
    </row>
    <row r="44" spans="2:7" ht="15">
      <c r="B44" s="206"/>
      <c r="C44" s="190" t="s">
        <v>918</v>
      </c>
      <c r="D44" s="190" t="s">
        <v>18</v>
      </c>
      <c r="E44" s="201">
        <v>171</v>
      </c>
      <c r="F44" s="191">
        <v>0</v>
      </c>
      <c r="G44" s="191">
        <f t="shared" si="0"/>
        <v>0</v>
      </c>
    </row>
    <row r="45" spans="2:7" ht="15">
      <c r="B45" s="206"/>
      <c r="C45" s="190" t="s">
        <v>919</v>
      </c>
      <c r="D45" s="190" t="s">
        <v>18</v>
      </c>
      <c r="E45" s="190" t="s">
        <v>920</v>
      </c>
      <c r="F45" s="191">
        <v>0</v>
      </c>
      <c r="G45" s="191">
        <f t="shared" si="0"/>
        <v>0</v>
      </c>
    </row>
    <row r="46" spans="2:7" ht="15">
      <c r="B46" s="206"/>
      <c r="C46" s="190" t="s">
        <v>921</v>
      </c>
      <c r="D46" s="190" t="s">
        <v>18</v>
      </c>
      <c r="E46" s="201">
        <v>44</v>
      </c>
      <c r="F46" s="191">
        <v>0</v>
      </c>
      <c r="G46" s="191">
        <f t="shared" si="0"/>
        <v>0</v>
      </c>
    </row>
    <row r="47" spans="2:7" ht="15">
      <c r="B47" s="206"/>
      <c r="C47" s="190" t="s">
        <v>922</v>
      </c>
      <c r="D47" s="190" t="s">
        <v>18</v>
      </c>
      <c r="E47" s="201">
        <v>49</v>
      </c>
      <c r="F47" s="191">
        <v>0</v>
      </c>
      <c r="G47" s="191">
        <f t="shared" si="0"/>
        <v>0</v>
      </c>
    </row>
    <row r="48" spans="2:7" ht="15">
      <c r="B48" s="206"/>
      <c r="C48" s="190" t="s">
        <v>923</v>
      </c>
      <c r="D48" s="190" t="s">
        <v>18</v>
      </c>
      <c r="E48" s="201">
        <v>73</v>
      </c>
      <c r="F48" s="191">
        <v>0</v>
      </c>
      <c r="G48" s="191">
        <f t="shared" si="0"/>
        <v>0</v>
      </c>
    </row>
    <row r="49" spans="2:7" ht="15">
      <c r="B49" s="206"/>
      <c r="C49" s="190" t="s">
        <v>924</v>
      </c>
      <c r="D49" s="190" t="s">
        <v>18</v>
      </c>
      <c r="E49" s="201">
        <v>27</v>
      </c>
      <c r="F49" s="191">
        <v>0</v>
      </c>
      <c r="G49" s="191">
        <f t="shared" si="0"/>
        <v>0</v>
      </c>
    </row>
    <row r="50" spans="2:7" ht="15">
      <c r="B50" s="206"/>
      <c r="C50" s="190" t="s">
        <v>925</v>
      </c>
      <c r="D50" s="190" t="s">
        <v>18</v>
      </c>
      <c r="E50" s="201">
        <v>36</v>
      </c>
      <c r="F50" s="191">
        <v>0</v>
      </c>
      <c r="G50" s="191">
        <f t="shared" si="0"/>
        <v>0</v>
      </c>
    </row>
    <row r="51" spans="2:7" ht="15">
      <c r="B51" s="206"/>
      <c r="C51" s="190" t="s">
        <v>926</v>
      </c>
      <c r="D51" s="190" t="s">
        <v>18</v>
      </c>
      <c r="E51" s="201">
        <v>144</v>
      </c>
      <c r="F51" s="191">
        <v>0</v>
      </c>
      <c r="G51" s="191">
        <f t="shared" si="0"/>
        <v>0</v>
      </c>
    </row>
    <row r="52" spans="2:7" ht="45">
      <c r="B52" s="206" t="s">
        <v>927</v>
      </c>
      <c r="C52" s="190" t="s">
        <v>928</v>
      </c>
      <c r="D52" s="190" t="s">
        <v>18</v>
      </c>
      <c r="E52" s="201">
        <v>560</v>
      </c>
      <c r="F52" s="191">
        <v>0</v>
      </c>
      <c r="G52" s="191">
        <f t="shared" si="0"/>
        <v>0</v>
      </c>
    </row>
    <row r="53" spans="2:7" ht="15">
      <c r="B53" s="206"/>
      <c r="C53" s="190" t="s">
        <v>929</v>
      </c>
      <c r="D53" s="190" t="s">
        <v>18</v>
      </c>
      <c r="E53" s="201">
        <v>560</v>
      </c>
      <c r="F53" s="191">
        <v>0</v>
      </c>
      <c r="G53" s="191">
        <f t="shared" si="0"/>
        <v>0</v>
      </c>
    </row>
    <row r="54" spans="2:7" ht="45">
      <c r="B54" s="206" t="s">
        <v>930</v>
      </c>
      <c r="C54" s="190" t="s">
        <v>931</v>
      </c>
      <c r="D54" s="190" t="s">
        <v>18</v>
      </c>
      <c r="E54" s="201">
        <v>650</v>
      </c>
      <c r="F54" s="191">
        <v>0</v>
      </c>
      <c r="G54" s="191">
        <f t="shared" si="0"/>
        <v>0</v>
      </c>
    </row>
    <row r="55" spans="2:7" ht="225">
      <c r="B55" s="207" t="s">
        <v>932</v>
      </c>
      <c r="C55" s="498" t="s">
        <v>2206</v>
      </c>
      <c r="D55" s="209" t="s">
        <v>17</v>
      </c>
      <c r="E55" s="210">
        <v>1100</v>
      </c>
      <c r="F55" s="499">
        <v>0</v>
      </c>
      <c r="G55" s="191">
        <f t="shared" si="0"/>
        <v>0</v>
      </c>
    </row>
    <row r="56" spans="2:7" ht="15">
      <c r="B56" s="207"/>
      <c r="C56" s="208"/>
      <c r="D56" s="209"/>
      <c r="E56" s="209"/>
      <c r="F56" s="500"/>
      <c r="G56" s="191"/>
    </row>
    <row r="57" spans="2:7" ht="18">
      <c r="B57" s="206"/>
      <c r="C57" s="212" t="s">
        <v>934</v>
      </c>
      <c r="D57" s="209"/>
      <c r="E57" s="209"/>
      <c r="F57" s="191"/>
      <c r="G57" s="191"/>
    </row>
    <row r="58" spans="2:7" ht="45">
      <c r="B58" s="206" t="s">
        <v>935</v>
      </c>
      <c r="C58" s="196" t="s">
        <v>936</v>
      </c>
      <c r="D58" s="190"/>
      <c r="E58" s="190"/>
      <c r="F58" s="191"/>
      <c r="G58" s="191"/>
    </row>
    <row r="59" spans="2:7" ht="45">
      <c r="B59" s="206"/>
      <c r="C59" s="190" t="s">
        <v>937</v>
      </c>
      <c r="D59" s="200" t="s">
        <v>832</v>
      </c>
      <c r="E59" s="201">
        <v>1</v>
      </c>
      <c r="F59" s="191">
        <v>0</v>
      </c>
      <c r="G59" s="191">
        <f t="shared" si="0"/>
        <v>0</v>
      </c>
    </row>
    <row r="60" spans="2:7" ht="45">
      <c r="B60" s="206" t="s">
        <v>938</v>
      </c>
      <c r="C60" s="190" t="s">
        <v>939</v>
      </c>
      <c r="D60" s="200" t="s">
        <v>832</v>
      </c>
      <c r="E60" s="201">
        <v>1</v>
      </c>
      <c r="F60" s="191">
        <v>0</v>
      </c>
      <c r="G60" s="191">
        <f t="shared" si="0"/>
        <v>0</v>
      </c>
    </row>
    <row r="61" spans="2:7" ht="15">
      <c r="B61" s="206"/>
      <c r="C61" s="190" t="s">
        <v>864</v>
      </c>
      <c r="D61" s="200" t="s">
        <v>865</v>
      </c>
      <c r="E61" s="201">
        <v>30</v>
      </c>
      <c r="F61" s="191">
        <v>0</v>
      </c>
      <c r="G61" s="191">
        <f t="shared" si="0"/>
        <v>0</v>
      </c>
    </row>
    <row r="62" spans="2:7" ht="45">
      <c r="B62" s="195" t="s">
        <v>940</v>
      </c>
      <c r="C62" s="204" t="s">
        <v>941</v>
      </c>
      <c r="D62" s="200" t="s">
        <v>832</v>
      </c>
      <c r="E62" s="201">
        <v>1</v>
      </c>
      <c r="F62" s="191">
        <v>0</v>
      </c>
      <c r="G62" s="191">
        <f t="shared" si="0"/>
        <v>0</v>
      </c>
    </row>
    <row r="63" spans="2:7" ht="15">
      <c r="B63" s="195" t="s">
        <v>868</v>
      </c>
      <c r="C63" s="190" t="s">
        <v>942</v>
      </c>
      <c r="D63" s="200" t="s">
        <v>832</v>
      </c>
      <c r="E63" s="201">
        <v>1</v>
      </c>
      <c r="F63" s="191">
        <v>0</v>
      </c>
      <c r="G63" s="191">
        <f t="shared" si="0"/>
        <v>0</v>
      </c>
    </row>
    <row r="64" spans="2:7" ht="15">
      <c r="B64" s="195" t="s">
        <v>870</v>
      </c>
      <c r="C64" s="190" t="s">
        <v>943</v>
      </c>
      <c r="D64" s="200" t="s">
        <v>832</v>
      </c>
      <c r="E64" s="201">
        <v>1</v>
      </c>
      <c r="F64" s="191">
        <v>0</v>
      </c>
      <c r="G64" s="191">
        <f t="shared" si="0"/>
        <v>0</v>
      </c>
    </row>
    <row r="65" spans="2:7" ht="15">
      <c r="B65" s="195" t="s">
        <v>872</v>
      </c>
      <c r="C65" s="190" t="s">
        <v>943</v>
      </c>
      <c r="D65" s="200" t="s">
        <v>944</v>
      </c>
      <c r="E65" s="201">
        <v>1</v>
      </c>
      <c r="F65" s="191">
        <v>0</v>
      </c>
      <c r="G65" s="191">
        <f t="shared" si="0"/>
        <v>0</v>
      </c>
    </row>
    <row r="66" spans="2:7" ht="15">
      <c r="B66" s="195" t="s">
        <v>874</v>
      </c>
      <c r="C66" s="190" t="s">
        <v>875</v>
      </c>
      <c r="D66" s="200" t="s">
        <v>832</v>
      </c>
      <c r="E66" s="201">
        <v>1</v>
      </c>
      <c r="F66" s="191">
        <v>0</v>
      </c>
      <c r="G66" s="191">
        <f t="shared" si="0"/>
        <v>0</v>
      </c>
    </row>
    <row r="67" spans="2:7" ht="15">
      <c r="B67" s="195" t="s">
        <v>876</v>
      </c>
      <c r="C67" s="190" t="s">
        <v>875</v>
      </c>
      <c r="D67" s="200" t="s">
        <v>832</v>
      </c>
      <c r="E67" s="201">
        <v>1</v>
      </c>
      <c r="F67" s="191">
        <v>0</v>
      </c>
      <c r="G67" s="191">
        <f t="shared" si="0"/>
        <v>0</v>
      </c>
    </row>
    <row r="68" spans="2:7" ht="15">
      <c r="B68" s="195" t="s">
        <v>945</v>
      </c>
      <c r="C68" s="190" t="s">
        <v>946</v>
      </c>
      <c r="D68" s="200" t="s">
        <v>832</v>
      </c>
      <c r="E68" s="201">
        <v>1</v>
      </c>
      <c r="F68" s="191">
        <v>0</v>
      </c>
      <c r="G68" s="191">
        <f t="shared" si="0"/>
        <v>0</v>
      </c>
    </row>
    <row r="69" spans="2:7" ht="30">
      <c r="B69" s="195" t="s">
        <v>947</v>
      </c>
      <c r="C69" s="190" t="s">
        <v>948</v>
      </c>
      <c r="D69" s="190" t="s">
        <v>832</v>
      </c>
      <c r="E69" s="201">
        <v>1</v>
      </c>
      <c r="F69" s="191">
        <v>0</v>
      </c>
      <c r="G69" s="191">
        <f t="shared" si="0"/>
        <v>0</v>
      </c>
    </row>
    <row r="70" spans="2:7" ht="15">
      <c r="B70" s="195" t="s">
        <v>868</v>
      </c>
      <c r="C70" s="190" t="s">
        <v>942</v>
      </c>
      <c r="D70" s="190" t="s">
        <v>832</v>
      </c>
      <c r="E70" s="201">
        <v>1</v>
      </c>
      <c r="F70" s="191">
        <v>0</v>
      </c>
      <c r="G70" s="191">
        <f t="shared" ref="G70:G133" si="1">E70*F70</f>
        <v>0</v>
      </c>
    </row>
    <row r="71" spans="2:7" ht="15">
      <c r="B71" s="195" t="s">
        <v>870</v>
      </c>
      <c r="C71" s="190" t="s">
        <v>943</v>
      </c>
      <c r="D71" s="190" t="s">
        <v>832</v>
      </c>
      <c r="E71" s="201">
        <v>1</v>
      </c>
      <c r="F71" s="191">
        <v>0</v>
      </c>
      <c r="G71" s="191">
        <f t="shared" si="1"/>
        <v>0</v>
      </c>
    </row>
    <row r="72" spans="2:7" ht="15">
      <c r="B72" s="195" t="s">
        <v>872</v>
      </c>
      <c r="C72" s="190" t="s">
        <v>943</v>
      </c>
      <c r="D72" s="190" t="s">
        <v>832</v>
      </c>
      <c r="E72" s="201">
        <v>1</v>
      </c>
      <c r="F72" s="191">
        <v>0</v>
      </c>
      <c r="G72" s="191">
        <f t="shared" si="1"/>
        <v>0</v>
      </c>
    </row>
    <row r="73" spans="2:7" ht="15">
      <c r="B73" s="195" t="s">
        <v>874</v>
      </c>
      <c r="C73" s="190" t="s">
        <v>949</v>
      </c>
      <c r="D73" s="190" t="s">
        <v>832</v>
      </c>
      <c r="E73" s="201">
        <v>1</v>
      </c>
      <c r="F73" s="191">
        <v>0</v>
      </c>
      <c r="G73" s="191">
        <f t="shared" si="1"/>
        <v>0</v>
      </c>
    </row>
    <row r="74" spans="2:7" ht="30">
      <c r="B74" s="207" t="s">
        <v>950</v>
      </c>
      <c r="C74" s="200" t="s">
        <v>951</v>
      </c>
      <c r="D74" s="200" t="s">
        <v>832</v>
      </c>
      <c r="E74" s="213">
        <v>29</v>
      </c>
      <c r="F74" s="191">
        <v>0</v>
      </c>
      <c r="G74" s="191">
        <f t="shared" si="1"/>
        <v>0</v>
      </c>
    </row>
    <row r="75" spans="2:7" ht="15">
      <c r="B75" s="207" t="s">
        <v>868</v>
      </c>
      <c r="C75" s="200" t="s">
        <v>952</v>
      </c>
      <c r="D75" s="200" t="s">
        <v>832</v>
      </c>
      <c r="E75" s="213">
        <v>16</v>
      </c>
      <c r="F75" s="191">
        <v>0</v>
      </c>
      <c r="G75" s="191">
        <f t="shared" si="1"/>
        <v>0</v>
      </c>
    </row>
    <row r="76" spans="2:7" ht="15">
      <c r="B76" s="207" t="s">
        <v>870</v>
      </c>
      <c r="C76" s="190" t="s">
        <v>953</v>
      </c>
      <c r="D76" s="214" t="s">
        <v>832</v>
      </c>
      <c r="E76" s="214">
        <v>4</v>
      </c>
      <c r="F76" s="191">
        <v>0</v>
      </c>
      <c r="G76" s="191">
        <f t="shared" si="1"/>
        <v>0</v>
      </c>
    </row>
    <row r="77" spans="2:7" ht="23.25">
      <c r="B77" s="205" t="s">
        <v>954</v>
      </c>
      <c r="C77" s="208" t="s">
        <v>955</v>
      </c>
      <c r="D77" s="209" t="s">
        <v>832</v>
      </c>
      <c r="E77" s="211">
        <v>2</v>
      </c>
      <c r="F77" s="191">
        <v>0</v>
      </c>
      <c r="G77" s="191">
        <f t="shared" si="1"/>
        <v>0</v>
      </c>
    </row>
    <row r="78" spans="2:7" ht="23.25">
      <c r="B78" s="205" t="s">
        <v>956</v>
      </c>
      <c r="C78" s="196" t="s">
        <v>957</v>
      </c>
      <c r="D78" s="196" t="s">
        <v>832</v>
      </c>
      <c r="E78" s="215">
        <v>2</v>
      </c>
      <c r="F78" s="191">
        <v>0</v>
      </c>
      <c r="G78" s="191">
        <f t="shared" si="1"/>
        <v>0</v>
      </c>
    </row>
    <row r="79" spans="2:7" ht="23.25">
      <c r="B79" s="216" t="s">
        <v>958</v>
      </c>
      <c r="C79" s="196" t="s">
        <v>899</v>
      </c>
      <c r="D79" s="196" t="s">
        <v>832</v>
      </c>
      <c r="E79" s="215">
        <v>1</v>
      </c>
      <c r="F79" s="191">
        <v>0</v>
      </c>
      <c r="G79" s="191">
        <f t="shared" si="1"/>
        <v>0</v>
      </c>
    </row>
    <row r="80" spans="2:7" ht="36.75">
      <c r="B80" s="216" t="s">
        <v>959</v>
      </c>
      <c r="C80" s="196" t="s">
        <v>960</v>
      </c>
      <c r="D80" s="196" t="s">
        <v>832</v>
      </c>
      <c r="E80" s="215">
        <v>1</v>
      </c>
      <c r="F80" s="191">
        <v>0</v>
      </c>
      <c r="G80" s="191">
        <f t="shared" si="1"/>
        <v>0</v>
      </c>
    </row>
    <row r="81" spans="1:9" ht="15">
      <c r="B81" s="216" t="s">
        <v>868</v>
      </c>
      <c r="C81" s="196" t="s">
        <v>946</v>
      </c>
      <c r="D81" s="196" t="s">
        <v>832</v>
      </c>
      <c r="E81" s="215">
        <v>1</v>
      </c>
      <c r="F81" s="191">
        <v>0</v>
      </c>
      <c r="G81" s="191">
        <f t="shared" si="1"/>
        <v>0</v>
      </c>
    </row>
    <row r="82" spans="1:9" ht="30">
      <c r="B82" s="217" t="s">
        <v>961</v>
      </c>
      <c r="C82" s="190" t="s">
        <v>903</v>
      </c>
      <c r="D82" s="190"/>
      <c r="E82" s="190"/>
      <c r="F82" s="191"/>
      <c r="G82" s="191"/>
    </row>
    <row r="83" spans="1:9" ht="45">
      <c r="B83" s="218" t="s">
        <v>962</v>
      </c>
      <c r="C83" s="190" t="s">
        <v>963</v>
      </c>
      <c r="D83" s="190"/>
      <c r="E83" s="190"/>
      <c r="F83" s="191"/>
      <c r="G83" s="191"/>
    </row>
    <row r="84" spans="1:9" ht="15">
      <c r="B84" s="218"/>
      <c r="C84" s="190" t="s">
        <v>914</v>
      </c>
      <c r="D84" s="190"/>
      <c r="E84" s="196"/>
      <c r="F84" s="191"/>
      <c r="G84" s="191"/>
    </row>
    <row r="85" spans="1:9" ht="15">
      <c r="B85" s="218"/>
      <c r="C85" s="190" t="s">
        <v>964</v>
      </c>
      <c r="D85" s="190" t="s">
        <v>18</v>
      </c>
      <c r="E85" s="196" t="s">
        <v>965</v>
      </c>
      <c r="F85" s="191">
        <v>0</v>
      </c>
      <c r="G85" s="191">
        <f t="shared" si="1"/>
        <v>0</v>
      </c>
    </row>
    <row r="86" spans="1:9" ht="15">
      <c r="B86" s="218"/>
      <c r="C86" s="190" t="s">
        <v>966</v>
      </c>
      <c r="D86" s="190" t="s">
        <v>18</v>
      </c>
      <c r="E86" s="215">
        <v>36</v>
      </c>
      <c r="F86" s="191">
        <v>0</v>
      </c>
      <c r="G86" s="191">
        <f t="shared" si="1"/>
        <v>0</v>
      </c>
    </row>
    <row r="87" spans="1:9" ht="12.95" customHeight="1">
      <c r="B87" s="218"/>
      <c r="C87" s="190" t="s">
        <v>967</v>
      </c>
      <c r="D87" s="190" t="s">
        <v>18</v>
      </c>
      <c r="E87" s="215">
        <v>109</v>
      </c>
      <c r="F87" s="191">
        <v>0</v>
      </c>
      <c r="G87" s="191">
        <f t="shared" si="1"/>
        <v>0</v>
      </c>
    </row>
    <row r="88" spans="1:9" ht="15">
      <c r="B88" s="218"/>
      <c r="C88" s="190" t="s">
        <v>968</v>
      </c>
      <c r="D88" s="190" t="s">
        <v>18</v>
      </c>
      <c r="E88" s="215">
        <v>125</v>
      </c>
      <c r="F88" s="191">
        <v>0</v>
      </c>
      <c r="G88" s="191">
        <f t="shared" si="1"/>
        <v>0</v>
      </c>
    </row>
    <row r="89" spans="1:9" ht="15">
      <c r="A89" s="219"/>
      <c r="B89" s="218"/>
      <c r="C89" s="190" t="s">
        <v>969</v>
      </c>
      <c r="D89" s="190" t="s">
        <v>18</v>
      </c>
      <c r="E89" s="215">
        <v>62</v>
      </c>
      <c r="F89" s="191">
        <v>0</v>
      </c>
      <c r="G89" s="191">
        <f t="shared" si="1"/>
        <v>0</v>
      </c>
      <c r="H89" s="220"/>
      <c r="I89" s="221"/>
    </row>
    <row r="90" spans="1:9" ht="45">
      <c r="A90" s="194"/>
      <c r="B90" s="218" t="s">
        <v>970</v>
      </c>
      <c r="C90" s="190" t="s">
        <v>963</v>
      </c>
      <c r="D90" s="190"/>
      <c r="E90" s="196"/>
      <c r="F90" s="191"/>
      <c r="G90" s="191">
        <f t="shared" si="1"/>
        <v>0</v>
      </c>
      <c r="H90" s="197"/>
      <c r="I90" s="198"/>
    </row>
    <row r="91" spans="1:9" ht="15">
      <c r="B91" s="218"/>
      <c r="C91" s="190" t="s">
        <v>914</v>
      </c>
      <c r="D91" s="190"/>
      <c r="E91" s="196"/>
      <c r="F91" s="191"/>
      <c r="G91" s="191">
        <f t="shared" si="1"/>
        <v>0</v>
      </c>
    </row>
    <row r="92" spans="1:9" ht="15">
      <c r="B92" s="218"/>
      <c r="C92" s="190" t="s">
        <v>971</v>
      </c>
      <c r="D92" s="190" t="s">
        <v>18</v>
      </c>
      <c r="E92" s="215">
        <v>35</v>
      </c>
      <c r="F92" s="191">
        <v>0</v>
      </c>
      <c r="G92" s="191">
        <f t="shared" si="1"/>
        <v>0</v>
      </c>
      <c r="H92" s="222"/>
      <c r="I92" s="203"/>
    </row>
    <row r="93" spans="1:9" ht="15">
      <c r="B93" s="218"/>
      <c r="C93" s="190" t="s">
        <v>972</v>
      </c>
      <c r="D93" s="190" t="s">
        <v>18</v>
      </c>
      <c r="E93" s="215">
        <v>60</v>
      </c>
      <c r="F93" s="191">
        <v>0</v>
      </c>
      <c r="G93" s="191">
        <f t="shared" si="1"/>
        <v>0</v>
      </c>
    </row>
    <row r="94" spans="1:9" ht="15">
      <c r="B94" s="218"/>
      <c r="C94" s="190" t="s">
        <v>973</v>
      </c>
      <c r="D94" s="190" t="s">
        <v>18</v>
      </c>
      <c r="E94" s="215">
        <v>24</v>
      </c>
      <c r="F94" s="191">
        <v>0</v>
      </c>
      <c r="G94" s="191">
        <f t="shared" si="1"/>
        <v>0</v>
      </c>
    </row>
    <row r="95" spans="1:9" s="226" customFormat="1" ht="45">
      <c r="A95" s="223"/>
      <c r="B95" s="195" t="s">
        <v>974</v>
      </c>
      <c r="C95" s="190" t="s">
        <v>928</v>
      </c>
      <c r="D95" s="190" t="s">
        <v>18</v>
      </c>
      <c r="E95" s="215">
        <v>300</v>
      </c>
      <c r="F95" s="191">
        <v>0</v>
      </c>
      <c r="G95" s="191">
        <f t="shared" si="1"/>
        <v>0</v>
      </c>
      <c r="H95" s="224"/>
      <c r="I95" s="225"/>
    </row>
    <row r="96" spans="1:9" s="226" customFormat="1" ht="15">
      <c r="A96" s="223"/>
      <c r="B96" s="195"/>
      <c r="C96" s="190" t="s">
        <v>975</v>
      </c>
      <c r="D96" s="190" t="s">
        <v>18</v>
      </c>
      <c r="E96" s="215">
        <v>30</v>
      </c>
      <c r="F96" s="191">
        <v>0</v>
      </c>
      <c r="G96" s="191">
        <f t="shared" si="1"/>
        <v>0</v>
      </c>
      <c r="H96" s="224"/>
      <c r="I96" s="227"/>
    </row>
    <row r="97" spans="1:9" s="226" customFormat="1" ht="45">
      <c r="A97" s="223"/>
      <c r="B97" s="195" t="s">
        <v>976</v>
      </c>
      <c r="C97" s="190" t="s">
        <v>977</v>
      </c>
      <c r="D97" s="190" t="s">
        <v>18</v>
      </c>
      <c r="E97" s="201">
        <v>190</v>
      </c>
      <c r="F97" s="191">
        <v>0</v>
      </c>
      <c r="G97" s="191">
        <f t="shared" si="1"/>
        <v>0</v>
      </c>
      <c r="H97" s="224"/>
      <c r="I97" s="225"/>
    </row>
    <row r="98" spans="1:9" ht="30">
      <c r="B98" s="195" t="s">
        <v>978</v>
      </c>
      <c r="C98" s="190" t="s">
        <v>979</v>
      </c>
      <c r="D98" s="190" t="s">
        <v>832</v>
      </c>
      <c r="E98" s="201">
        <v>10</v>
      </c>
      <c r="F98" s="191">
        <v>0</v>
      </c>
      <c r="G98" s="191">
        <f t="shared" si="1"/>
        <v>0</v>
      </c>
    </row>
    <row r="99" spans="1:9" ht="225">
      <c r="B99" s="195" t="s">
        <v>980</v>
      </c>
      <c r="C99" s="498" t="s">
        <v>2206</v>
      </c>
      <c r="D99" s="209" t="s">
        <v>17</v>
      </c>
      <c r="E99" s="210">
        <v>650</v>
      </c>
      <c r="F99" s="191">
        <v>0</v>
      </c>
      <c r="G99" s="191">
        <f t="shared" si="1"/>
        <v>0</v>
      </c>
    </row>
    <row r="100" spans="1:9" ht="15">
      <c r="B100" s="195"/>
      <c r="C100" s="190"/>
      <c r="D100" s="190"/>
      <c r="E100" s="190"/>
      <c r="F100" s="191"/>
      <c r="G100" s="191"/>
    </row>
    <row r="101" spans="1:9" ht="18">
      <c r="B101" s="195"/>
      <c r="C101" s="212" t="s">
        <v>981</v>
      </c>
      <c r="D101" s="190"/>
      <c r="E101" s="190"/>
      <c r="F101" s="191"/>
      <c r="G101" s="191"/>
    </row>
    <row r="102" spans="1:9" ht="18">
      <c r="B102" s="195"/>
      <c r="C102" s="212"/>
      <c r="D102" s="190"/>
      <c r="E102" s="190"/>
      <c r="F102" s="191"/>
      <c r="G102" s="191"/>
    </row>
    <row r="103" spans="1:9" ht="18">
      <c r="B103" s="195"/>
      <c r="C103" s="212" t="s">
        <v>982</v>
      </c>
      <c r="D103" s="190"/>
      <c r="E103" s="196"/>
      <c r="F103" s="191"/>
      <c r="G103" s="191"/>
    </row>
    <row r="104" spans="1:9" ht="45">
      <c r="B104" s="195" t="s">
        <v>983</v>
      </c>
      <c r="C104" s="190" t="s">
        <v>2207</v>
      </c>
      <c r="D104" s="190" t="s">
        <v>832</v>
      </c>
      <c r="E104" s="215">
        <v>1</v>
      </c>
      <c r="F104" s="191">
        <v>0</v>
      </c>
      <c r="G104" s="191">
        <f t="shared" si="1"/>
        <v>0</v>
      </c>
    </row>
    <row r="105" spans="1:9" ht="23.25">
      <c r="B105" s="195" t="s">
        <v>984</v>
      </c>
      <c r="C105" s="190" t="s">
        <v>985</v>
      </c>
      <c r="D105" s="190" t="s">
        <v>832</v>
      </c>
      <c r="E105" s="215">
        <v>1</v>
      </c>
      <c r="F105" s="191">
        <v>0</v>
      </c>
      <c r="G105" s="191">
        <f t="shared" si="1"/>
        <v>0</v>
      </c>
    </row>
    <row r="106" spans="1:9" ht="23.25">
      <c r="B106" s="195" t="s">
        <v>986</v>
      </c>
      <c r="C106" s="190" t="s">
        <v>987</v>
      </c>
      <c r="D106" s="190" t="s">
        <v>832</v>
      </c>
      <c r="E106" s="215">
        <v>4</v>
      </c>
      <c r="F106" s="191">
        <v>0</v>
      </c>
      <c r="G106" s="191">
        <f t="shared" si="1"/>
        <v>0</v>
      </c>
    </row>
    <row r="107" spans="1:9" ht="23.25">
      <c r="B107" s="195" t="s">
        <v>988</v>
      </c>
      <c r="C107" s="200" t="s">
        <v>989</v>
      </c>
      <c r="D107" s="200"/>
      <c r="E107" s="196"/>
      <c r="F107" s="191"/>
      <c r="G107" s="191"/>
    </row>
    <row r="108" spans="1:9" ht="15">
      <c r="B108" s="195"/>
      <c r="C108" s="200" t="s">
        <v>906</v>
      </c>
      <c r="D108" s="200"/>
      <c r="E108" s="196"/>
      <c r="F108" s="191"/>
      <c r="G108" s="191"/>
    </row>
    <row r="109" spans="1:9" ht="15">
      <c r="B109" s="195"/>
      <c r="C109" s="200" t="s">
        <v>990</v>
      </c>
      <c r="D109" s="200" t="s">
        <v>18</v>
      </c>
      <c r="E109" s="215">
        <v>28</v>
      </c>
      <c r="F109" s="191">
        <v>0</v>
      </c>
      <c r="G109" s="191">
        <f t="shared" si="1"/>
        <v>0</v>
      </c>
    </row>
    <row r="110" spans="1:9" ht="45">
      <c r="B110" s="195" t="s">
        <v>991</v>
      </c>
      <c r="C110" s="190" t="s">
        <v>992</v>
      </c>
      <c r="D110" s="190" t="s">
        <v>18</v>
      </c>
      <c r="E110" s="215">
        <v>10</v>
      </c>
      <c r="F110" s="191">
        <v>0</v>
      </c>
      <c r="G110" s="191">
        <f t="shared" si="1"/>
        <v>0</v>
      </c>
    </row>
    <row r="111" spans="1:9" ht="225">
      <c r="B111" s="195" t="s">
        <v>993</v>
      </c>
      <c r="C111" s="498" t="s">
        <v>2206</v>
      </c>
      <c r="D111" s="209" t="s">
        <v>17</v>
      </c>
      <c r="E111" s="215">
        <v>30</v>
      </c>
      <c r="F111" s="191">
        <v>0</v>
      </c>
      <c r="G111" s="191">
        <f t="shared" si="1"/>
        <v>0</v>
      </c>
    </row>
    <row r="112" spans="1:9" ht="15">
      <c r="B112" s="195"/>
      <c r="C112" s="190"/>
      <c r="D112" s="190"/>
      <c r="E112" s="196"/>
      <c r="F112" s="191"/>
      <c r="G112" s="191"/>
    </row>
    <row r="113" spans="2:7" ht="18">
      <c r="B113" s="195"/>
      <c r="C113" s="212" t="s">
        <v>994</v>
      </c>
      <c r="D113" s="190"/>
      <c r="E113" s="196"/>
      <c r="F113" s="191"/>
      <c r="G113" s="191"/>
    </row>
    <row r="114" spans="2:7" ht="45">
      <c r="B114" s="195" t="s">
        <v>995</v>
      </c>
      <c r="C114" s="190" t="s">
        <v>996</v>
      </c>
      <c r="D114" s="190" t="s">
        <v>832</v>
      </c>
      <c r="E114" s="215">
        <v>1</v>
      </c>
      <c r="F114" s="191">
        <v>0</v>
      </c>
      <c r="G114" s="191">
        <f t="shared" si="1"/>
        <v>0</v>
      </c>
    </row>
    <row r="115" spans="2:7" ht="39.75">
      <c r="B115" s="195" t="s">
        <v>997</v>
      </c>
      <c r="C115" s="190" t="s">
        <v>998</v>
      </c>
      <c r="D115" s="190" t="s">
        <v>832</v>
      </c>
      <c r="E115" s="215">
        <v>2</v>
      </c>
      <c r="F115" s="191">
        <v>0</v>
      </c>
      <c r="G115" s="191">
        <f t="shared" si="1"/>
        <v>0</v>
      </c>
    </row>
    <row r="116" spans="2:7" ht="29.25">
      <c r="B116" s="195" t="s">
        <v>999</v>
      </c>
      <c r="C116" s="190" t="s">
        <v>1000</v>
      </c>
      <c r="D116" s="190" t="s">
        <v>832</v>
      </c>
      <c r="E116" s="215">
        <v>1</v>
      </c>
      <c r="F116" s="191">
        <v>0</v>
      </c>
      <c r="G116" s="191">
        <f t="shared" si="1"/>
        <v>0</v>
      </c>
    </row>
    <row r="117" spans="2:7" ht="39.75">
      <c r="B117" s="195" t="s">
        <v>1001</v>
      </c>
      <c r="C117" s="190" t="s">
        <v>1002</v>
      </c>
      <c r="D117" s="190" t="s">
        <v>832</v>
      </c>
      <c r="E117" s="215">
        <v>2</v>
      </c>
      <c r="F117" s="191">
        <v>0</v>
      </c>
      <c r="G117" s="191">
        <f t="shared" si="1"/>
        <v>0</v>
      </c>
    </row>
    <row r="118" spans="2:7" ht="23.25">
      <c r="B118" s="195" t="s">
        <v>1003</v>
      </c>
      <c r="C118" s="190" t="s">
        <v>1004</v>
      </c>
      <c r="D118" s="190" t="s">
        <v>832</v>
      </c>
      <c r="E118" s="215">
        <v>1</v>
      </c>
      <c r="F118" s="191">
        <v>0</v>
      </c>
      <c r="G118" s="191">
        <f t="shared" si="1"/>
        <v>0</v>
      </c>
    </row>
    <row r="119" spans="2:7" ht="23.25">
      <c r="B119" s="206" t="s">
        <v>1005</v>
      </c>
      <c r="C119" s="190" t="s">
        <v>903</v>
      </c>
      <c r="D119" s="190"/>
      <c r="E119" s="196"/>
      <c r="F119" s="191"/>
      <c r="G119" s="191"/>
    </row>
    <row r="120" spans="2:7" ht="23.25">
      <c r="B120" s="206" t="s">
        <v>1006</v>
      </c>
      <c r="C120" s="200" t="s">
        <v>989</v>
      </c>
      <c r="D120" s="200"/>
      <c r="E120" s="196"/>
      <c r="F120" s="191"/>
      <c r="G120" s="191"/>
    </row>
    <row r="121" spans="2:7" ht="15">
      <c r="B121" s="206"/>
      <c r="C121" s="200" t="s">
        <v>906</v>
      </c>
      <c r="D121" s="200"/>
      <c r="E121" s="196"/>
      <c r="F121" s="191"/>
      <c r="G121" s="191"/>
    </row>
    <row r="122" spans="2:7" ht="15">
      <c r="B122" s="206"/>
      <c r="C122" s="200" t="s">
        <v>1007</v>
      </c>
      <c r="D122" s="200" t="s">
        <v>18</v>
      </c>
      <c r="E122" s="215">
        <v>14</v>
      </c>
      <c r="F122" s="191">
        <v>0</v>
      </c>
      <c r="G122" s="191">
        <f t="shared" si="1"/>
        <v>0</v>
      </c>
    </row>
    <row r="123" spans="2:7" ht="15">
      <c r="B123" s="206"/>
      <c r="C123" s="190" t="s">
        <v>1008</v>
      </c>
      <c r="D123" s="190" t="s">
        <v>18</v>
      </c>
      <c r="E123" s="215">
        <v>2</v>
      </c>
      <c r="F123" s="191">
        <v>0</v>
      </c>
      <c r="G123" s="191">
        <f t="shared" si="1"/>
        <v>0</v>
      </c>
    </row>
    <row r="124" spans="2:7" ht="225">
      <c r="B124" s="206" t="s">
        <v>1009</v>
      </c>
      <c r="C124" s="498" t="s">
        <v>2206</v>
      </c>
      <c r="D124" s="209" t="s">
        <v>17</v>
      </c>
      <c r="E124" s="215">
        <v>30</v>
      </c>
      <c r="F124" s="191">
        <v>0</v>
      </c>
      <c r="G124" s="191">
        <f t="shared" si="1"/>
        <v>0</v>
      </c>
    </row>
    <row r="125" spans="2:7" ht="15">
      <c r="B125" s="206"/>
      <c r="C125" s="190"/>
      <c r="D125" s="190"/>
      <c r="E125" s="196"/>
      <c r="F125" s="191"/>
      <c r="G125" s="191"/>
    </row>
    <row r="126" spans="2:7" ht="18">
      <c r="B126" s="206"/>
      <c r="C126" s="212" t="s">
        <v>1010</v>
      </c>
      <c r="D126" s="190"/>
      <c r="E126" s="196"/>
      <c r="F126" s="191"/>
      <c r="G126" s="191"/>
    </row>
    <row r="127" spans="2:7" ht="45">
      <c r="B127" s="206" t="s">
        <v>1011</v>
      </c>
      <c r="C127" s="190" t="s">
        <v>1012</v>
      </c>
      <c r="D127" s="190" t="s">
        <v>832</v>
      </c>
      <c r="E127" s="215">
        <v>1</v>
      </c>
      <c r="F127" s="191">
        <v>0</v>
      </c>
      <c r="G127" s="191">
        <f t="shared" si="1"/>
        <v>0</v>
      </c>
    </row>
    <row r="128" spans="2:7" ht="23.25">
      <c r="B128" s="206" t="s">
        <v>1013</v>
      </c>
      <c r="C128" s="190" t="s">
        <v>903</v>
      </c>
      <c r="D128" s="190"/>
      <c r="E128" s="196"/>
      <c r="F128" s="191"/>
      <c r="G128" s="191"/>
    </row>
    <row r="129" spans="2:7" ht="23.25">
      <c r="B129" s="206" t="s">
        <v>1014</v>
      </c>
      <c r="C129" s="190" t="s">
        <v>903</v>
      </c>
      <c r="D129" s="190"/>
      <c r="E129" s="196"/>
      <c r="F129" s="191"/>
      <c r="G129" s="191"/>
    </row>
    <row r="130" spans="2:7" ht="23.25">
      <c r="B130" s="206" t="s">
        <v>1015</v>
      </c>
      <c r="C130" s="190" t="s">
        <v>1016</v>
      </c>
      <c r="D130" s="190" t="s">
        <v>832</v>
      </c>
      <c r="E130" s="215">
        <v>11</v>
      </c>
      <c r="F130" s="191">
        <v>0</v>
      </c>
      <c r="G130" s="191">
        <f t="shared" si="1"/>
        <v>0</v>
      </c>
    </row>
    <row r="131" spans="2:7" ht="23.25">
      <c r="B131" s="206" t="s">
        <v>1017</v>
      </c>
      <c r="C131" s="190" t="s">
        <v>1018</v>
      </c>
      <c r="D131" s="190" t="s">
        <v>832</v>
      </c>
      <c r="E131" s="215">
        <v>1</v>
      </c>
      <c r="F131" s="191">
        <v>0</v>
      </c>
      <c r="G131" s="191">
        <f t="shared" si="1"/>
        <v>0</v>
      </c>
    </row>
    <row r="132" spans="2:7" ht="23.25">
      <c r="B132" s="206" t="s">
        <v>1019</v>
      </c>
      <c r="C132" s="190" t="s">
        <v>1020</v>
      </c>
      <c r="D132" s="190" t="s">
        <v>865</v>
      </c>
      <c r="E132" s="215">
        <v>11</v>
      </c>
      <c r="F132" s="191">
        <v>0</v>
      </c>
      <c r="G132" s="191">
        <f t="shared" si="1"/>
        <v>0</v>
      </c>
    </row>
    <row r="133" spans="2:7" ht="15">
      <c r="B133" s="206"/>
      <c r="C133" s="190" t="s">
        <v>1021</v>
      </c>
      <c r="D133" s="190" t="s">
        <v>865</v>
      </c>
      <c r="E133" s="215">
        <v>1</v>
      </c>
      <c r="F133" s="191">
        <v>0</v>
      </c>
      <c r="G133" s="191">
        <f t="shared" si="1"/>
        <v>0</v>
      </c>
    </row>
    <row r="134" spans="2:7" ht="23.25">
      <c r="B134" s="206" t="s">
        <v>1022</v>
      </c>
      <c r="C134" s="200" t="s">
        <v>989</v>
      </c>
      <c r="D134" s="200"/>
      <c r="E134" s="196"/>
      <c r="F134" s="191"/>
      <c r="G134" s="191"/>
    </row>
    <row r="135" spans="2:7" ht="15">
      <c r="B135" s="206"/>
      <c r="C135" s="200" t="s">
        <v>906</v>
      </c>
      <c r="D135" s="200"/>
      <c r="E135" s="196"/>
      <c r="F135" s="191"/>
      <c r="G135" s="191"/>
    </row>
    <row r="136" spans="2:7" ht="15">
      <c r="B136" s="206"/>
      <c r="C136" s="200" t="s">
        <v>1023</v>
      </c>
      <c r="D136" s="200" t="s">
        <v>18</v>
      </c>
      <c r="E136" s="215">
        <v>18</v>
      </c>
      <c r="F136" s="191">
        <v>0</v>
      </c>
      <c r="G136" s="191">
        <f t="shared" ref="G136:G156" si="2">E136*F136</f>
        <v>0</v>
      </c>
    </row>
    <row r="137" spans="2:7" ht="15">
      <c r="B137" s="206"/>
      <c r="C137" s="190" t="s">
        <v>1024</v>
      </c>
      <c r="D137" s="190" t="s">
        <v>18</v>
      </c>
      <c r="E137" s="215">
        <v>5</v>
      </c>
      <c r="F137" s="191">
        <v>0</v>
      </c>
      <c r="G137" s="191">
        <f t="shared" si="2"/>
        <v>0</v>
      </c>
    </row>
    <row r="138" spans="2:7" ht="45">
      <c r="B138" s="206" t="s">
        <v>1025</v>
      </c>
      <c r="C138" s="190" t="s">
        <v>992</v>
      </c>
      <c r="D138" s="190" t="s">
        <v>18</v>
      </c>
      <c r="E138" s="215">
        <v>10</v>
      </c>
      <c r="F138" s="191">
        <v>0</v>
      </c>
      <c r="G138" s="191">
        <f t="shared" si="2"/>
        <v>0</v>
      </c>
    </row>
    <row r="139" spans="2:7" ht="23.25">
      <c r="B139" s="206" t="s">
        <v>1026</v>
      </c>
      <c r="C139" s="208" t="s">
        <v>933</v>
      </c>
      <c r="D139" s="209" t="s">
        <v>17</v>
      </c>
      <c r="E139" s="215">
        <v>30</v>
      </c>
      <c r="F139" s="191">
        <v>0</v>
      </c>
      <c r="G139" s="191">
        <f t="shared" si="2"/>
        <v>0</v>
      </c>
    </row>
    <row r="140" spans="2:7" ht="15">
      <c r="B140" s="206"/>
      <c r="C140" s="190"/>
      <c r="D140" s="190"/>
      <c r="E140" s="196"/>
      <c r="F140" s="191"/>
      <c r="G140" s="191"/>
    </row>
    <row r="141" spans="2:7" ht="18">
      <c r="B141" s="206"/>
      <c r="C141" s="212" t="s">
        <v>1027</v>
      </c>
      <c r="D141" s="190"/>
      <c r="E141" s="196"/>
      <c r="F141" s="191"/>
      <c r="G141" s="191"/>
    </row>
    <row r="142" spans="2:7" ht="45">
      <c r="B142" s="206" t="s">
        <v>1028</v>
      </c>
      <c r="C142" s="190" t="s">
        <v>1029</v>
      </c>
      <c r="D142" s="190" t="s">
        <v>832</v>
      </c>
      <c r="E142" s="215">
        <v>1</v>
      </c>
      <c r="F142" s="191">
        <v>0</v>
      </c>
      <c r="G142" s="191">
        <f t="shared" si="2"/>
        <v>0</v>
      </c>
    </row>
    <row r="143" spans="2:7" ht="45">
      <c r="B143" s="206" t="s">
        <v>1030</v>
      </c>
      <c r="C143" s="204" t="s">
        <v>1031</v>
      </c>
      <c r="D143" s="190" t="s">
        <v>832</v>
      </c>
      <c r="E143" s="215">
        <v>3</v>
      </c>
      <c r="F143" s="191">
        <v>0</v>
      </c>
      <c r="G143" s="191">
        <f t="shared" si="2"/>
        <v>0</v>
      </c>
    </row>
    <row r="144" spans="2:7" ht="23.25">
      <c r="B144" s="206" t="s">
        <v>1032</v>
      </c>
      <c r="C144" s="190" t="s">
        <v>1033</v>
      </c>
      <c r="D144" s="190" t="s">
        <v>832</v>
      </c>
      <c r="E144" s="215">
        <v>1</v>
      </c>
      <c r="F144" s="191">
        <v>0</v>
      </c>
      <c r="G144" s="191">
        <f t="shared" si="2"/>
        <v>0</v>
      </c>
    </row>
    <row r="145" spans="2:7" ht="23.25">
      <c r="B145" s="206" t="s">
        <v>1034</v>
      </c>
      <c r="C145" s="190" t="s">
        <v>903</v>
      </c>
      <c r="D145" s="190"/>
      <c r="E145" s="196"/>
      <c r="F145" s="191"/>
      <c r="G145" s="191"/>
    </row>
    <row r="146" spans="2:7" ht="23.25">
      <c r="B146" s="206" t="s">
        <v>1035</v>
      </c>
      <c r="C146" s="200" t="s">
        <v>989</v>
      </c>
      <c r="D146" s="200"/>
      <c r="E146" s="196"/>
      <c r="F146" s="191"/>
      <c r="G146" s="191"/>
    </row>
    <row r="147" spans="2:7" ht="15">
      <c r="B147" s="206"/>
      <c r="C147" s="200" t="s">
        <v>906</v>
      </c>
      <c r="D147" s="200"/>
      <c r="E147" s="196"/>
      <c r="F147" s="191"/>
      <c r="G147" s="191"/>
    </row>
    <row r="148" spans="2:7" ht="15">
      <c r="B148" s="206"/>
      <c r="C148" s="200" t="s">
        <v>1036</v>
      </c>
      <c r="D148" s="200" t="s">
        <v>18</v>
      </c>
      <c r="E148" s="215">
        <v>1</v>
      </c>
      <c r="F148" s="191">
        <v>0</v>
      </c>
      <c r="G148" s="191">
        <f t="shared" si="2"/>
        <v>0</v>
      </c>
    </row>
    <row r="149" spans="2:7" ht="225">
      <c r="B149" s="206" t="s">
        <v>1037</v>
      </c>
      <c r="C149" s="498" t="s">
        <v>2206</v>
      </c>
      <c r="D149" s="209" t="s">
        <v>17</v>
      </c>
      <c r="E149" s="215">
        <v>5</v>
      </c>
      <c r="F149" s="191">
        <v>0</v>
      </c>
      <c r="G149" s="191">
        <f t="shared" si="2"/>
        <v>0</v>
      </c>
    </row>
    <row r="150" spans="2:7" ht="15">
      <c r="B150" s="206"/>
      <c r="C150" s="190"/>
      <c r="D150" s="190"/>
      <c r="E150" s="196"/>
      <c r="F150" s="191"/>
      <c r="G150" s="191"/>
    </row>
    <row r="151" spans="2:7" ht="18">
      <c r="B151" s="206"/>
      <c r="C151" s="212" t="s">
        <v>1038</v>
      </c>
      <c r="D151" s="190"/>
      <c r="E151" s="196"/>
      <c r="F151" s="191"/>
      <c r="G151" s="191"/>
    </row>
    <row r="152" spans="2:7" ht="15">
      <c r="B152" s="206"/>
      <c r="C152" s="200"/>
      <c r="D152" s="200"/>
      <c r="E152" s="196"/>
      <c r="F152" s="191"/>
      <c r="G152" s="191"/>
    </row>
    <row r="153" spans="2:7" ht="18">
      <c r="B153" s="206"/>
      <c r="C153" s="212" t="s">
        <v>1039</v>
      </c>
      <c r="D153" s="190"/>
      <c r="E153" s="196"/>
      <c r="F153" s="191"/>
      <c r="G153" s="191"/>
    </row>
    <row r="154" spans="2:7" ht="23.25">
      <c r="B154" s="206" t="s">
        <v>1040</v>
      </c>
      <c r="C154" s="196" t="s">
        <v>1041</v>
      </c>
      <c r="D154" s="190" t="s">
        <v>832</v>
      </c>
      <c r="E154" s="215">
        <v>32</v>
      </c>
      <c r="F154" s="191">
        <v>0</v>
      </c>
      <c r="G154" s="191">
        <f t="shared" si="2"/>
        <v>0</v>
      </c>
    </row>
    <row r="155" spans="2:7" ht="18">
      <c r="B155" s="206"/>
      <c r="C155" s="212"/>
      <c r="D155" s="190"/>
      <c r="E155" s="196"/>
      <c r="F155" s="191"/>
      <c r="G155" s="191"/>
    </row>
    <row r="156" spans="2:7" ht="15">
      <c r="B156" s="206"/>
      <c r="C156" s="190" t="s">
        <v>1042</v>
      </c>
      <c r="D156" s="200" t="s">
        <v>18</v>
      </c>
      <c r="E156" s="215">
        <v>530</v>
      </c>
      <c r="F156" s="191">
        <v>0</v>
      </c>
      <c r="G156" s="191">
        <f t="shared" si="2"/>
        <v>0</v>
      </c>
    </row>
    <row r="157" spans="2:7" ht="15">
      <c r="B157" s="206"/>
      <c r="C157" s="190"/>
      <c r="D157" s="190"/>
      <c r="E157" s="196"/>
      <c r="F157" s="191"/>
      <c r="G157" s="191"/>
    </row>
    <row r="158" spans="2:7" ht="15">
      <c r="B158" s="190"/>
      <c r="C158" s="190" t="s">
        <v>1043</v>
      </c>
      <c r="D158" s="190"/>
      <c r="E158" s="190"/>
      <c r="F158" s="191"/>
      <c r="G158" s="191">
        <f>SUM(G5:G157)</f>
        <v>0</v>
      </c>
    </row>
    <row r="159" spans="2:7" ht="15">
      <c r="B159" s="190"/>
      <c r="C159" s="190" t="s">
        <v>2344</v>
      </c>
      <c r="D159" s="190" t="s">
        <v>832</v>
      </c>
      <c r="E159" s="201">
        <v>1</v>
      </c>
      <c r="F159" s="191">
        <v>0</v>
      </c>
      <c r="G159" s="191">
        <f>E159*F159</f>
        <v>0</v>
      </c>
    </row>
    <row r="160" spans="2:7" ht="15.75">
      <c r="B160" s="228"/>
      <c r="C160" s="228" t="s">
        <v>1044</v>
      </c>
      <c r="D160" s="228"/>
      <c r="E160" s="228"/>
      <c r="F160" s="229"/>
      <c r="G160" s="229">
        <f>SUM(G158:G159)</f>
        <v>0</v>
      </c>
    </row>
    <row r="161" spans="2:6" ht="15">
      <c r="B161" s="480"/>
      <c r="C161" s="480"/>
      <c r="D161" s="480"/>
      <c r="E161" s="480"/>
      <c r="F161" s="481"/>
    </row>
    <row r="162" spans="2:6" ht="15">
      <c r="B162" s="480"/>
      <c r="C162" s="480"/>
      <c r="D162" s="480"/>
      <c r="E162" s="480"/>
      <c r="F162" s="481"/>
    </row>
    <row r="165" spans="2:6">
      <c r="C165" s="23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view="pageBreakPreview" topLeftCell="A49" zoomScaleNormal="100" zoomScaleSheetLayoutView="100" workbookViewId="0">
      <selection activeCell="E47" sqref="E47"/>
    </sheetView>
  </sheetViews>
  <sheetFormatPr defaultRowHeight="12.75"/>
  <cols>
    <col min="1" max="1" width="6.140625" style="296" bestFit="1" customWidth="1"/>
    <col min="2" max="2" width="109.85546875" style="296" bestFit="1" customWidth="1"/>
    <col min="3" max="3" width="4" style="296" bestFit="1" customWidth="1"/>
    <col min="4" max="4" width="7.85546875" style="297" bestFit="1" customWidth="1"/>
    <col min="5" max="5" width="9.85546875" style="297" bestFit="1" customWidth="1"/>
    <col min="6" max="6" width="13.42578125" style="297" bestFit="1" customWidth="1"/>
    <col min="7" max="7" width="3.5703125" style="296" bestFit="1" customWidth="1"/>
    <col min="8" max="8" width="8.85546875" style="297" bestFit="1" customWidth="1"/>
    <col min="9" max="9" width="12.5703125" style="297" bestFit="1" customWidth="1"/>
    <col min="10" max="10" width="9.85546875" style="297" bestFit="1" customWidth="1"/>
    <col min="11" max="11" width="14.7109375" style="297" bestFit="1" customWidth="1"/>
    <col min="14" max="14" width="11" style="288" hidden="1" customWidth="1"/>
    <col min="257" max="257" width="6.140625" bestFit="1" customWidth="1"/>
    <col min="258" max="258" width="109.85546875" bestFit="1" customWidth="1"/>
    <col min="259" max="259" width="4" bestFit="1" customWidth="1"/>
    <col min="260" max="260" width="7.85546875" bestFit="1" customWidth="1"/>
    <col min="261" max="261" width="9.85546875" bestFit="1" customWidth="1"/>
    <col min="262" max="262" width="13.42578125" bestFit="1" customWidth="1"/>
    <col min="263" max="263" width="3.5703125" bestFit="1" customWidth="1"/>
    <col min="264" max="264" width="8.85546875" bestFit="1" customWidth="1"/>
    <col min="265" max="265" width="12.5703125" bestFit="1" customWidth="1"/>
    <col min="266" max="266" width="9.85546875" bestFit="1" customWidth="1"/>
    <col min="267" max="267" width="14.7109375" bestFit="1" customWidth="1"/>
    <col min="270" max="270" width="0" hidden="1" customWidth="1"/>
    <col min="513" max="513" width="6.140625" bestFit="1" customWidth="1"/>
    <col min="514" max="514" width="109.85546875" bestFit="1" customWidth="1"/>
    <col min="515" max="515" width="4" bestFit="1" customWidth="1"/>
    <col min="516" max="516" width="7.85546875" bestFit="1" customWidth="1"/>
    <col min="517" max="517" width="9.85546875" bestFit="1" customWidth="1"/>
    <col min="518" max="518" width="13.42578125" bestFit="1" customWidth="1"/>
    <col min="519" max="519" width="3.5703125" bestFit="1" customWidth="1"/>
    <col min="520" max="520" width="8.85546875" bestFit="1" customWidth="1"/>
    <col min="521" max="521" width="12.5703125" bestFit="1" customWidth="1"/>
    <col min="522" max="522" width="9.85546875" bestFit="1" customWidth="1"/>
    <col min="523" max="523" width="14.7109375" bestFit="1" customWidth="1"/>
    <col min="526" max="526" width="0" hidden="1" customWidth="1"/>
    <col min="769" max="769" width="6.140625" bestFit="1" customWidth="1"/>
    <col min="770" max="770" width="109.85546875" bestFit="1" customWidth="1"/>
    <col min="771" max="771" width="4" bestFit="1" customWidth="1"/>
    <col min="772" max="772" width="7.85546875" bestFit="1" customWidth="1"/>
    <col min="773" max="773" width="9.85546875" bestFit="1" customWidth="1"/>
    <col min="774" max="774" width="13.42578125" bestFit="1" customWidth="1"/>
    <col min="775" max="775" width="3.5703125" bestFit="1" customWidth="1"/>
    <col min="776" max="776" width="8.85546875" bestFit="1" customWidth="1"/>
    <col min="777" max="777" width="12.5703125" bestFit="1" customWidth="1"/>
    <col min="778" max="778" width="9.85546875" bestFit="1" customWidth="1"/>
    <col min="779" max="779" width="14.7109375" bestFit="1" customWidth="1"/>
    <col min="782" max="782" width="0" hidden="1" customWidth="1"/>
    <col min="1025" max="1025" width="6.140625" bestFit="1" customWidth="1"/>
    <col min="1026" max="1026" width="109.85546875" bestFit="1" customWidth="1"/>
    <col min="1027" max="1027" width="4" bestFit="1" customWidth="1"/>
    <col min="1028" max="1028" width="7.85546875" bestFit="1" customWidth="1"/>
    <col min="1029" max="1029" width="9.85546875" bestFit="1" customWidth="1"/>
    <col min="1030" max="1030" width="13.42578125" bestFit="1" customWidth="1"/>
    <col min="1031" max="1031" width="3.5703125" bestFit="1" customWidth="1"/>
    <col min="1032" max="1032" width="8.85546875" bestFit="1" customWidth="1"/>
    <col min="1033" max="1033" width="12.5703125" bestFit="1" customWidth="1"/>
    <col min="1034" max="1034" width="9.85546875" bestFit="1" customWidth="1"/>
    <col min="1035" max="1035" width="14.7109375" bestFit="1" customWidth="1"/>
    <col min="1038" max="1038" width="0" hidden="1" customWidth="1"/>
    <col min="1281" max="1281" width="6.140625" bestFit="1" customWidth="1"/>
    <col min="1282" max="1282" width="109.85546875" bestFit="1" customWidth="1"/>
    <col min="1283" max="1283" width="4" bestFit="1" customWidth="1"/>
    <col min="1284" max="1284" width="7.85546875" bestFit="1" customWidth="1"/>
    <col min="1285" max="1285" width="9.85546875" bestFit="1" customWidth="1"/>
    <col min="1286" max="1286" width="13.42578125" bestFit="1" customWidth="1"/>
    <col min="1287" max="1287" width="3.5703125" bestFit="1" customWidth="1"/>
    <col min="1288" max="1288" width="8.85546875" bestFit="1" customWidth="1"/>
    <col min="1289" max="1289" width="12.5703125" bestFit="1" customWidth="1"/>
    <col min="1290" max="1290" width="9.85546875" bestFit="1" customWidth="1"/>
    <col min="1291" max="1291" width="14.7109375" bestFit="1" customWidth="1"/>
    <col min="1294" max="1294" width="0" hidden="1" customWidth="1"/>
    <col min="1537" max="1537" width="6.140625" bestFit="1" customWidth="1"/>
    <col min="1538" max="1538" width="109.85546875" bestFit="1" customWidth="1"/>
    <col min="1539" max="1539" width="4" bestFit="1" customWidth="1"/>
    <col min="1540" max="1540" width="7.85546875" bestFit="1" customWidth="1"/>
    <col min="1541" max="1541" width="9.85546875" bestFit="1" customWidth="1"/>
    <col min="1542" max="1542" width="13.42578125" bestFit="1" customWidth="1"/>
    <col min="1543" max="1543" width="3.5703125" bestFit="1" customWidth="1"/>
    <col min="1544" max="1544" width="8.85546875" bestFit="1" customWidth="1"/>
    <col min="1545" max="1545" width="12.5703125" bestFit="1" customWidth="1"/>
    <col min="1546" max="1546" width="9.85546875" bestFit="1" customWidth="1"/>
    <col min="1547" max="1547" width="14.7109375" bestFit="1" customWidth="1"/>
    <col min="1550" max="1550" width="0" hidden="1" customWidth="1"/>
    <col min="1793" max="1793" width="6.140625" bestFit="1" customWidth="1"/>
    <col min="1794" max="1794" width="109.85546875" bestFit="1" customWidth="1"/>
    <col min="1795" max="1795" width="4" bestFit="1" customWidth="1"/>
    <col min="1796" max="1796" width="7.85546875" bestFit="1" customWidth="1"/>
    <col min="1797" max="1797" width="9.85546875" bestFit="1" customWidth="1"/>
    <col min="1798" max="1798" width="13.42578125" bestFit="1" customWidth="1"/>
    <col min="1799" max="1799" width="3.5703125" bestFit="1" customWidth="1"/>
    <col min="1800" max="1800" width="8.85546875" bestFit="1" customWidth="1"/>
    <col min="1801" max="1801" width="12.5703125" bestFit="1" customWidth="1"/>
    <col min="1802" max="1802" width="9.85546875" bestFit="1" customWidth="1"/>
    <col min="1803" max="1803" width="14.7109375" bestFit="1" customWidth="1"/>
    <col min="1806" max="1806" width="0" hidden="1" customWidth="1"/>
    <col min="2049" max="2049" width="6.140625" bestFit="1" customWidth="1"/>
    <col min="2050" max="2050" width="109.85546875" bestFit="1" customWidth="1"/>
    <col min="2051" max="2051" width="4" bestFit="1" customWidth="1"/>
    <col min="2052" max="2052" width="7.85546875" bestFit="1" customWidth="1"/>
    <col min="2053" max="2053" width="9.85546875" bestFit="1" customWidth="1"/>
    <col min="2054" max="2054" width="13.42578125" bestFit="1" customWidth="1"/>
    <col min="2055" max="2055" width="3.5703125" bestFit="1" customWidth="1"/>
    <col min="2056" max="2056" width="8.85546875" bestFit="1" customWidth="1"/>
    <col min="2057" max="2057" width="12.5703125" bestFit="1" customWidth="1"/>
    <col min="2058" max="2058" width="9.85546875" bestFit="1" customWidth="1"/>
    <col min="2059" max="2059" width="14.7109375" bestFit="1" customWidth="1"/>
    <col min="2062" max="2062" width="0" hidden="1" customWidth="1"/>
    <col min="2305" max="2305" width="6.140625" bestFit="1" customWidth="1"/>
    <col min="2306" max="2306" width="109.85546875" bestFit="1" customWidth="1"/>
    <col min="2307" max="2307" width="4" bestFit="1" customWidth="1"/>
    <col min="2308" max="2308" width="7.85546875" bestFit="1" customWidth="1"/>
    <col min="2309" max="2309" width="9.85546875" bestFit="1" customWidth="1"/>
    <col min="2310" max="2310" width="13.42578125" bestFit="1" customWidth="1"/>
    <col min="2311" max="2311" width="3.5703125" bestFit="1" customWidth="1"/>
    <col min="2312" max="2312" width="8.85546875" bestFit="1" customWidth="1"/>
    <col min="2313" max="2313" width="12.5703125" bestFit="1" customWidth="1"/>
    <col min="2314" max="2314" width="9.85546875" bestFit="1" customWidth="1"/>
    <col min="2315" max="2315" width="14.7109375" bestFit="1" customWidth="1"/>
    <col min="2318" max="2318" width="0" hidden="1" customWidth="1"/>
    <col min="2561" max="2561" width="6.140625" bestFit="1" customWidth="1"/>
    <col min="2562" max="2562" width="109.85546875" bestFit="1" customWidth="1"/>
    <col min="2563" max="2563" width="4" bestFit="1" customWidth="1"/>
    <col min="2564" max="2564" width="7.85546875" bestFit="1" customWidth="1"/>
    <col min="2565" max="2565" width="9.85546875" bestFit="1" customWidth="1"/>
    <col min="2566" max="2566" width="13.42578125" bestFit="1" customWidth="1"/>
    <col min="2567" max="2567" width="3.5703125" bestFit="1" customWidth="1"/>
    <col min="2568" max="2568" width="8.85546875" bestFit="1" customWidth="1"/>
    <col min="2569" max="2569" width="12.5703125" bestFit="1" customWidth="1"/>
    <col min="2570" max="2570" width="9.85546875" bestFit="1" customWidth="1"/>
    <col min="2571" max="2571" width="14.7109375" bestFit="1" customWidth="1"/>
    <col min="2574" max="2574" width="0" hidden="1" customWidth="1"/>
    <col min="2817" max="2817" width="6.140625" bestFit="1" customWidth="1"/>
    <col min="2818" max="2818" width="109.85546875" bestFit="1" customWidth="1"/>
    <col min="2819" max="2819" width="4" bestFit="1" customWidth="1"/>
    <col min="2820" max="2820" width="7.85546875" bestFit="1" customWidth="1"/>
    <col min="2821" max="2821" width="9.85546875" bestFit="1" customWidth="1"/>
    <col min="2822" max="2822" width="13.42578125" bestFit="1" customWidth="1"/>
    <col min="2823" max="2823" width="3.5703125" bestFit="1" customWidth="1"/>
    <col min="2824" max="2824" width="8.85546875" bestFit="1" customWidth="1"/>
    <col min="2825" max="2825" width="12.5703125" bestFit="1" customWidth="1"/>
    <col min="2826" max="2826" width="9.85546875" bestFit="1" customWidth="1"/>
    <col min="2827" max="2827" width="14.7109375" bestFit="1" customWidth="1"/>
    <col min="2830" max="2830" width="0" hidden="1" customWidth="1"/>
    <col min="3073" max="3073" width="6.140625" bestFit="1" customWidth="1"/>
    <col min="3074" max="3074" width="109.85546875" bestFit="1" customWidth="1"/>
    <col min="3075" max="3075" width="4" bestFit="1" customWidth="1"/>
    <col min="3076" max="3076" width="7.85546875" bestFit="1" customWidth="1"/>
    <col min="3077" max="3077" width="9.85546875" bestFit="1" customWidth="1"/>
    <col min="3078" max="3078" width="13.42578125" bestFit="1" customWidth="1"/>
    <col min="3079" max="3079" width="3.5703125" bestFit="1" customWidth="1"/>
    <col min="3080" max="3080" width="8.85546875" bestFit="1" customWidth="1"/>
    <col min="3081" max="3081" width="12.5703125" bestFit="1" customWidth="1"/>
    <col min="3082" max="3082" width="9.85546875" bestFit="1" customWidth="1"/>
    <col min="3083" max="3083" width="14.7109375" bestFit="1" customWidth="1"/>
    <col min="3086" max="3086" width="0" hidden="1" customWidth="1"/>
    <col min="3329" max="3329" width="6.140625" bestFit="1" customWidth="1"/>
    <col min="3330" max="3330" width="109.85546875" bestFit="1" customWidth="1"/>
    <col min="3331" max="3331" width="4" bestFit="1" customWidth="1"/>
    <col min="3332" max="3332" width="7.85546875" bestFit="1" customWidth="1"/>
    <col min="3333" max="3333" width="9.85546875" bestFit="1" customWidth="1"/>
    <col min="3334" max="3334" width="13.42578125" bestFit="1" customWidth="1"/>
    <col min="3335" max="3335" width="3.5703125" bestFit="1" customWidth="1"/>
    <col min="3336" max="3336" width="8.85546875" bestFit="1" customWidth="1"/>
    <col min="3337" max="3337" width="12.5703125" bestFit="1" customWidth="1"/>
    <col min="3338" max="3338" width="9.85546875" bestFit="1" customWidth="1"/>
    <col min="3339" max="3339" width="14.7109375" bestFit="1" customWidth="1"/>
    <col min="3342" max="3342" width="0" hidden="1" customWidth="1"/>
    <col min="3585" max="3585" width="6.140625" bestFit="1" customWidth="1"/>
    <col min="3586" max="3586" width="109.85546875" bestFit="1" customWidth="1"/>
    <col min="3587" max="3587" width="4" bestFit="1" customWidth="1"/>
    <col min="3588" max="3588" width="7.85546875" bestFit="1" customWidth="1"/>
    <col min="3589" max="3589" width="9.85546875" bestFit="1" customWidth="1"/>
    <col min="3590" max="3590" width="13.42578125" bestFit="1" customWidth="1"/>
    <col min="3591" max="3591" width="3.5703125" bestFit="1" customWidth="1"/>
    <col min="3592" max="3592" width="8.85546875" bestFit="1" customWidth="1"/>
    <col min="3593" max="3593" width="12.5703125" bestFit="1" customWidth="1"/>
    <col min="3594" max="3594" width="9.85546875" bestFit="1" customWidth="1"/>
    <col min="3595" max="3595" width="14.7109375" bestFit="1" customWidth="1"/>
    <col min="3598" max="3598" width="0" hidden="1" customWidth="1"/>
    <col min="3841" max="3841" width="6.140625" bestFit="1" customWidth="1"/>
    <col min="3842" max="3842" width="109.85546875" bestFit="1" customWidth="1"/>
    <col min="3843" max="3843" width="4" bestFit="1" customWidth="1"/>
    <col min="3844" max="3844" width="7.85546875" bestFit="1" customWidth="1"/>
    <col min="3845" max="3845" width="9.85546875" bestFit="1" customWidth="1"/>
    <col min="3846" max="3846" width="13.42578125" bestFit="1" customWidth="1"/>
    <col min="3847" max="3847" width="3.5703125" bestFit="1" customWidth="1"/>
    <col min="3848" max="3848" width="8.85546875" bestFit="1" customWidth="1"/>
    <col min="3849" max="3849" width="12.5703125" bestFit="1" customWidth="1"/>
    <col min="3850" max="3850" width="9.85546875" bestFit="1" customWidth="1"/>
    <col min="3851" max="3851" width="14.7109375" bestFit="1" customWidth="1"/>
    <col min="3854" max="3854" width="0" hidden="1" customWidth="1"/>
    <col min="4097" max="4097" width="6.140625" bestFit="1" customWidth="1"/>
    <col min="4098" max="4098" width="109.85546875" bestFit="1" customWidth="1"/>
    <col min="4099" max="4099" width="4" bestFit="1" customWidth="1"/>
    <col min="4100" max="4100" width="7.85546875" bestFit="1" customWidth="1"/>
    <col min="4101" max="4101" width="9.85546875" bestFit="1" customWidth="1"/>
    <col min="4102" max="4102" width="13.42578125" bestFit="1" customWidth="1"/>
    <col min="4103" max="4103" width="3.5703125" bestFit="1" customWidth="1"/>
    <col min="4104" max="4104" width="8.85546875" bestFit="1" customWidth="1"/>
    <col min="4105" max="4105" width="12.5703125" bestFit="1" customWidth="1"/>
    <col min="4106" max="4106" width="9.85546875" bestFit="1" customWidth="1"/>
    <col min="4107" max="4107" width="14.7109375" bestFit="1" customWidth="1"/>
    <col min="4110" max="4110" width="0" hidden="1" customWidth="1"/>
    <col min="4353" max="4353" width="6.140625" bestFit="1" customWidth="1"/>
    <col min="4354" max="4354" width="109.85546875" bestFit="1" customWidth="1"/>
    <col min="4355" max="4355" width="4" bestFit="1" customWidth="1"/>
    <col min="4356" max="4356" width="7.85546875" bestFit="1" customWidth="1"/>
    <col min="4357" max="4357" width="9.85546875" bestFit="1" customWidth="1"/>
    <col min="4358" max="4358" width="13.42578125" bestFit="1" customWidth="1"/>
    <col min="4359" max="4359" width="3.5703125" bestFit="1" customWidth="1"/>
    <col min="4360" max="4360" width="8.85546875" bestFit="1" customWidth="1"/>
    <col min="4361" max="4361" width="12.5703125" bestFit="1" customWidth="1"/>
    <col min="4362" max="4362" width="9.85546875" bestFit="1" customWidth="1"/>
    <col min="4363" max="4363" width="14.7109375" bestFit="1" customWidth="1"/>
    <col min="4366" max="4366" width="0" hidden="1" customWidth="1"/>
    <col min="4609" max="4609" width="6.140625" bestFit="1" customWidth="1"/>
    <col min="4610" max="4610" width="109.85546875" bestFit="1" customWidth="1"/>
    <col min="4611" max="4611" width="4" bestFit="1" customWidth="1"/>
    <col min="4612" max="4612" width="7.85546875" bestFit="1" customWidth="1"/>
    <col min="4613" max="4613" width="9.85546875" bestFit="1" customWidth="1"/>
    <col min="4614" max="4614" width="13.42578125" bestFit="1" customWidth="1"/>
    <col min="4615" max="4615" width="3.5703125" bestFit="1" customWidth="1"/>
    <col min="4616" max="4616" width="8.85546875" bestFit="1" customWidth="1"/>
    <col min="4617" max="4617" width="12.5703125" bestFit="1" customWidth="1"/>
    <col min="4618" max="4618" width="9.85546875" bestFit="1" customWidth="1"/>
    <col min="4619" max="4619" width="14.7109375" bestFit="1" customWidth="1"/>
    <col min="4622" max="4622" width="0" hidden="1" customWidth="1"/>
    <col min="4865" max="4865" width="6.140625" bestFit="1" customWidth="1"/>
    <col min="4866" max="4866" width="109.85546875" bestFit="1" customWidth="1"/>
    <col min="4867" max="4867" width="4" bestFit="1" customWidth="1"/>
    <col min="4868" max="4868" width="7.85546875" bestFit="1" customWidth="1"/>
    <col min="4869" max="4869" width="9.85546875" bestFit="1" customWidth="1"/>
    <col min="4870" max="4870" width="13.42578125" bestFit="1" customWidth="1"/>
    <col min="4871" max="4871" width="3.5703125" bestFit="1" customWidth="1"/>
    <col min="4872" max="4872" width="8.85546875" bestFit="1" customWidth="1"/>
    <col min="4873" max="4873" width="12.5703125" bestFit="1" customWidth="1"/>
    <col min="4874" max="4874" width="9.85546875" bestFit="1" customWidth="1"/>
    <col min="4875" max="4875" width="14.7109375" bestFit="1" customWidth="1"/>
    <col min="4878" max="4878" width="0" hidden="1" customWidth="1"/>
    <col min="5121" max="5121" width="6.140625" bestFit="1" customWidth="1"/>
    <col min="5122" max="5122" width="109.85546875" bestFit="1" customWidth="1"/>
    <col min="5123" max="5123" width="4" bestFit="1" customWidth="1"/>
    <col min="5124" max="5124" width="7.85546875" bestFit="1" customWidth="1"/>
    <col min="5125" max="5125" width="9.85546875" bestFit="1" customWidth="1"/>
    <col min="5126" max="5126" width="13.42578125" bestFit="1" customWidth="1"/>
    <col min="5127" max="5127" width="3.5703125" bestFit="1" customWidth="1"/>
    <col min="5128" max="5128" width="8.85546875" bestFit="1" customWidth="1"/>
    <col min="5129" max="5129" width="12.5703125" bestFit="1" customWidth="1"/>
    <col min="5130" max="5130" width="9.85546875" bestFit="1" customWidth="1"/>
    <col min="5131" max="5131" width="14.7109375" bestFit="1" customWidth="1"/>
    <col min="5134" max="5134" width="0" hidden="1" customWidth="1"/>
    <col min="5377" max="5377" width="6.140625" bestFit="1" customWidth="1"/>
    <col min="5378" max="5378" width="109.85546875" bestFit="1" customWidth="1"/>
    <col min="5379" max="5379" width="4" bestFit="1" customWidth="1"/>
    <col min="5380" max="5380" width="7.85546875" bestFit="1" customWidth="1"/>
    <col min="5381" max="5381" width="9.85546875" bestFit="1" customWidth="1"/>
    <col min="5382" max="5382" width="13.42578125" bestFit="1" customWidth="1"/>
    <col min="5383" max="5383" width="3.5703125" bestFit="1" customWidth="1"/>
    <col min="5384" max="5384" width="8.85546875" bestFit="1" customWidth="1"/>
    <col min="5385" max="5385" width="12.5703125" bestFit="1" customWidth="1"/>
    <col min="5386" max="5386" width="9.85546875" bestFit="1" customWidth="1"/>
    <col min="5387" max="5387" width="14.7109375" bestFit="1" customWidth="1"/>
    <col min="5390" max="5390" width="0" hidden="1" customWidth="1"/>
    <col min="5633" max="5633" width="6.140625" bestFit="1" customWidth="1"/>
    <col min="5634" max="5634" width="109.85546875" bestFit="1" customWidth="1"/>
    <col min="5635" max="5635" width="4" bestFit="1" customWidth="1"/>
    <col min="5636" max="5636" width="7.85546875" bestFit="1" customWidth="1"/>
    <col min="5637" max="5637" width="9.85546875" bestFit="1" customWidth="1"/>
    <col min="5638" max="5638" width="13.42578125" bestFit="1" customWidth="1"/>
    <col min="5639" max="5639" width="3.5703125" bestFit="1" customWidth="1"/>
    <col min="5640" max="5640" width="8.85546875" bestFit="1" customWidth="1"/>
    <col min="5641" max="5641" width="12.5703125" bestFit="1" customWidth="1"/>
    <col min="5642" max="5642" width="9.85546875" bestFit="1" customWidth="1"/>
    <col min="5643" max="5643" width="14.7109375" bestFit="1" customWidth="1"/>
    <col min="5646" max="5646" width="0" hidden="1" customWidth="1"/>
    <col min="5889" max="5889" width="6.140625" bestFit="1" customWidth="1"/>
    <col min="5890" max="5890" width="109.85546875" bestFit="1" customWidth="1"/>
    <col min="5891" max="5891" width="4" bestFit="1" customWidth="1"/>
    <col min="5892" max="5892" width="7.85546875" bestFit="1" customWidth="1"/>
    <col min="5893" max="5893" width="9.85546875" bestFit="1" customWidth="1"/>
    <col min="5894" max="5894" width="13.42578125" bestFit="1" customWidth="1"/>
    <col min="5895" max="5895" width="3.5703125" bestFit="1" customWidth="1"/>
    <col min="5896" max="5896" width="8.85546875" bestFit="1" customWidth="1"/>
    <col min="5897" max="5897" width="12.5703125" bestFit="1" customWidth="1"/>
    <col min="5898" max="5898" width="9.85546875" bestFit="1" customWidth="1"/>
    <col min="5899" max="5899" width="14.7109375" bestFit="1" customWidth="1"/>
    <col min="5902" max="5902" width="0" hidden="1" customWidth="1"/>
    <col min="6145" max="6145" width="6.140625" bestFit="1" customWidth="1"/>
    <col min="6146" max="6146" width="109.85546875" bestFit="1" customWidth="1"/>
    <col min="6147" max="6147" width="4" bestFit="1" customWidth="1"/>
    <col min="6148" max="6148" width="7.85546875" bestFit="1" customWidth="1"/>
    <col min="6149" max="6149" width="9.85546875" bestFit="1" customWidth="1"/>
    <col min="6150" max="6150" width="13.42578125" bestFit="1" customWidth="1"/>
    <col min="6151" max="6151" width="3.5703125" bestFit="1" customWidth="1"/>
    <col min="6152" max="6152" width="8.85546875" bestFit="1" customWidth="1"/>
    <col min="6153" max="6153" width="12.5703125" bestFit="1" customWidth="1"/>
    <col min="6154" max="6154" width="9.85546875" bestFit="1" customWidth="1"/>
    <col min="6155" max="6155" width="14.7109375" bestFit="1" customWidth="1"/>
    <col min="6158" max="6158" width="0" hidden="1" customWidth="1"/>
    <col min="6401" max="6401" width="6.140625" bestFit="1" customWidth="1"/>
    <col min="6402" max="6402" width="109.85546875" bestFit="1" customWidth="1"/>
    <col min="6403" max="6403" width="4" bestFit="1" customWidth="1"/>
    <col min="6404" max="6404" width="7.85546875" bestFit="1" customWidth="1"/>
    <col min="6405" max="6405" width="9.85546875" bestFit="1" customWidth="1"/>
    <col min="6406" max="6406" width="13.42578125" bestFit="1" customWidth="1"/>
    <col min="6407" max="6407" width="3.5703125" bestFit="1" customWidth="1"/>
    <col min="6408" max="6408" width="8.85546875" bestFit="1" customWidth="1"/>
    <col min="6409" max="6409" width="12.5703125" bestFit="1" customWidth="1"/>
    <col min="6410" max="6410" width="9.85546875" bestFit="1" customWidth="1"/>
    <col min="6411" max="6411" width="14.7109375" bestFit="1" customWidth="1"/>
    <col min="6414" max="6414" width="0" hidden="1" customWidth="1"/>
    <col min="6657" max="6657" width="6.140625" bestFit="1" customWidth="1"/>
    <col min="6658" max="6658" width="109.85546875" bestFit="1" customWidth="1"/>
    <col min="6659" max="6659" width="4" bestFit="1" customWidth="1"/>
    <col min="6660" max="6660" width="7.85546875" bestFit="1" customWidth="1"/>
    <col min="6661" max="6661" width="9.85546875" bestFit="1" customWidth="1"/>
    <col min="6662" max="6662" width="13.42578125" bestFit="1" customWidth="1"/>
    <col min="6663" max="6663" width="3.5703125" bestFit="1" customWidth="1"/>
    <col min="6664" max="6664" width="8.85546875" bestFit="1" customWidth="1"/>
    <col min="6665" max="6665" width="12.5703125" bestFit="1" customWidth="1"/>
    <col min="6666" max="6666" width="9.85546875" bestFit="1" customWidth="1"/>
    <col min="6667" max="6667" width="14.7109375" bestFit="1" customWidth="1"/>
    <col min="6670" max="6670" width="0" hidden="1" customWidth="1"/>
    <col min="6913" max="6913" width="6.140625" bestFit="1" customWidth="1"/>
    <col min="6914" max="6914" width="109.85546875" bestFit="1" customWidth="1"/>
    <col min="6915" max="6915" width="4" bestFit="1" customWidth="1"/>
    <col min="6916" max="6916" width="7.85546875" bestFit="1" customWidth="1"/>
    <col min="6917" max="6917" width="9.85546875" bestFit="1" customWidth="1"/>
    <col min="6918" max="6918" width="13.42578125" bestFit="1" customWidth="1"/>
    <col min="6919" max="6919" width="3.5703125" bestFit="1" customWidth="1"/>
    <col min="6920" max="6920" width="8.85546875" bestFit="1" customWidth="1"/>
    <col min="6921" max="6921" width="12.5703125" bestFit="1" customWidth="1"/>
    <col min="6922" max="6922" width="9.85546875" bestFit="1" customWidth="1"/>
    <col min="6923" max="6923" width="14.7109375" bestFit="1" customWidth="1"/>
    <col min="6926" max="6926" width="0" hidden="1" customWidth="1"/>
    <col min="7169" max="7169" width="6.140625" bestFit="1" customWidth="1"/>
    <col min="7170" max="7170" width="109.85546875" bestFit="1" customWidth="1"/>
    <col min="7171" max="7171" width="4" bestFit="1" customWidth="1"/>
    <col min="7172" max="7172" width="7.85546875" bestFit="1" customWidth="1"/>
    <col min="7173" max="7173" width="9.85546875" bestFit="1" customWidth="1"/>
    <col min="7174" max="7174" width="13.42578125" bestFit="1" customWidth="1"/>
    <col min="7175" max="7175" width="3.5703125" bestFit="1" customWidth="1"/>
    <col min="7176" max="7176" width="8.85546875" bestFit="1" customWidth="1"/>
    <col min="7177" max="7177" width="12.5703125" bestFit="1" customWidth="1"/>
    <col min="7178" max="7178" width="9.85546875" bestFit="1" customWidth="1"/>
    <col min="7179" max="7179" width="14.7109375" bestFit="1" customWidth="1"/>
    <col min="7182" max="7182" width="0" hidden="1" customWidth="1"/>
    <col min="7425" max="7425" width="6.140625" bestFit="1" customWidth="1"/>
    <col min="7426" max="7426" width="109.85546875" bestFit="1" customWidth="1"/>
    <col min="7427" max="7427" width="4" bestFit="1" customWidth="1"/>
    <col min="7428" max="7428" width="7.85546875" bestFit="1" customWidth="1"/>
    <col min="7429" max="7429" width="9.85546875" bestFit="1" customWidth="1"/>
    <col min="7430" max="7430" width="13.42578125" bestFit="1" customWidth="1"/>
    <col min="7431" max="7431" width="3.5703125" bestFit="1" customWidth="1"/>
    <col min="7432" max="7432" width="8.85546875" bestFit="1" customWidth="1"/>
    <col min="7433" max="7433" width="12.5703125" bestFit="1" customWidth="1"/>
    <col min="7434" max="7434" width="9.85546875" bestFit="1" customWidth="1"/>
    <col min="7435" max="7435" width="14.7109375" bestFit="1" customWidth="1"/>
    <col min="7438" max="7438" width="0" hidden="1" customWidth="1"/>
    <col min="7681" max="7681" width="6.140625" bestFit="1" customWidth="1"/>
    <col min="7682" max="7682" width="109.85546875" bestFit="1" customWidth="1"/>
    <col min="7683" max="7683" width="4" bestFit="1" customWidth="1"/>
    <col min="7684" max="7684" width="7.85546875" bestFit="1" customWidth="1"/>
    <col min="7685" max="7685" width="9.85546875" bestFit="1" customWidth="1"/>
    <col min="7686" max="7686" width="13.42578125" bestFit="1" customWidth="1"/>
    <col min="7687" max="7687" width="3.5703125" bestFit="1" customWidth="1"/>
    <col min="7688" max="7688" width="8.85546875" bestFit="1" customWidth="1"/>
    <col min="7689" max="7689" width="12.5703125" bestFit="1" customWidth="1"/>
    <col min="7690" max="7690" width="9.85546875" bestFit="1" customWidth="1"/>
    <col min="7691" max="7691" width="14.7109375" bestFit="1" customWidth="1"/>
    <col min="7694" max="7694" width="0" hidden="1" customWidth="1"/>
    <col min="7937" max="7937" width="6.140625" bestFit="1" customWidth="1"/>
    <col min="7938" max="7938" width="109.85546875" bestFit="1" customWidth="1"/>
    <col min="7939" max="7939" width="4" bestFit="1" customWidth="1"/>
    <col min="7940" max="7940" width="7.85546875" bestFit="1" customWidth="1"/>
    <col min="7941" max="7941" width="9.85546875" bestFit="1" customWidth="1"/>
    <col min="7942" max="7942" width="13.42578125" bestFit="1" customWidth="1"/>
    <col min="7943" max="7943" width="3.5703125" bestFit="1" customWidth="1"/>
    <col min="7944" max="7944" width="8.85546875" bestFit="1" customWidth="1"/>
    <col min="7945" max="7945" width="12.5703125" bestFit="1" customWidth="1"/>
    <col min="7946" max="7946" width="9.85546875" bestFit="1" customWidth="1"/>
    <col min="7947" max="7947" width="14.7109375" bestFit="1" customWidth="1"/>
    <col min="7950" max="7950" width="0" hidden="1" customWidth="1"/>
    <col min="8193" max="8193" width="6.140625" bestFit="1" customWidth="1"/>
    <col min="8194" max="8194" width="109.85546875" bestFit="1" customWidth="1"/>
    <col min="8195" max="8195" width="4" bestFit="1" customWidth="1"/>
    <col min="8196" max="8196" width="7.85546875" bestFit="1" customWidth="1"/>
    <col min="8197" max="8197" width="9.85546875" bestFit="1" customWidth="1"/>
    <col min="8198" max="8198" width="13.42578125" bestFit="1" customWidth="1"/>
    <col min="8199" max="8199" width="3.5703125" bestFit="1" customWidth="1"/>
    <col min="8200" max="8200" width="8.85546875" bestFit="1" customWidth="1"/>
    <col min="8201" max="8201" width="12.5703125" bestFit="1" customWidth="1"/>
    <col min="8202" max="8202" width="9.85546875" bestFit="1" customWidth="1"/>
    <col min="8203" max="8203" width="14.7109375" bestFit="1" customWidth="1"/>
    <col min="8206" max="8206" width="0" hidden="1" customWidth="1"/>
    <col min="8449" max="8449" width="6.140625" bestFit="1" customWidth="1"/>
    <col min="8450" max="8450" width="109.85546875" bestFit="1" customWidth="1"/>
    <col min="8451" max="8451" width="4" bestFit="1" customWidth="1"/>
    <col min="8452" max="8452" width="7.85546875" bestFit="1" customWidth="1"/>
    <col min="8453" max="8453" width="9.85546875" bestFit="1" customWidth="1"/>
    <col min="8454" max="8454" width="13.42578125" bestFit="1" customWidth="1"/>
    <col min="8455" max="8455" width="3.5703125" bestFit="1" customWidth="1"/>
    <col min="8456" max="8456" width="8.85546875" bestFit="1" customWidth="1"/>
    <col min="8457" max="8457" width="12.5703125" bestFit="1" customWidth="1"/>
    <col min="8458" max="8458" width="9.85546875" bestFit="1" customWidth="1"/>
    <col min="8459" max="8459" width="14.7109375" bestFit="1" customWidth="1"/>
    <col min="8462" max="8462" width="0" hidden="1" customWidth="1"/>
    <col min="8705" max="8705" width="6.140625" bestFit="1" customWidth="1"/>
    <col min="8706" max="8706" width="109.85546875" bestFit="1" customWidth="1"/>
    <col min="8707" max="8707" width="4" bestFit="1" customWidth="1"/>
    <col min="8708" max="8708" width="7.85546875" bestFit="1" customWidth="1"/>
    <col min="8709" max="8709" width="9.85546875" bestFit="1" customWidth="1"/>
    <col min="8710" max="8710" width="13.42578125" bestFit="1" customWidth="1"/>
    <col min="8711" max="8711" width="3.5703125" bestFit="1" customWidth="1"/>
    <col min="8712" max="8712" width="8.85546875" bestFit="1" customWidth="1"/>
    <col min="8713" max="8713" width="12.5703125" bestFit="1" customWidth="1"/>
    <col min="8714" max="8714" width="9.85546875" bestFit="1" customWidth="1"/>
    <col min="8715" max="8715" width="14.7109375" bestFit="1" customWidth="1"/>
    <col min="8718" max="8718" width="0" hidden="1" customWidth="1"/>
    <col min="8961" max="8961" width="6.140625" bestFit="1" customWidth="1"/>
    <col min="8962" max="8962" width="109.85546875" bestFit="1" customWidth="1"/>
    <col min="8963" max="8963" width="4" bestFit="1" customWidth="1"/>
    <col min="8964" max="8964" width="7.85546875" bestFit="1" customWidth="1"/>
    <col min="8965" max="8965" width="9.85546875" bestFit="1" customWidth="1"/>
    <col min="8966" max="8966" width="13.42578125" bestFit="1" customWidth="1"/>
    <col min="8967" max="8967" width="3.5703125" bestFit="1" customWidth="1"/>
    <col min="8968" max="8968" width="8.85546875" bestFit="1" customWidth="1"/>
    <col min="8969" max="8969" width="12.5703125" bestFit="1" customWidth="1"/>
    <col min="8970" max="8970" width="9.85546875" bestFit="1" customWidth="1"/>
    <col min="8971" max="8971" width="14.7109375" bestFit="1" customWidth="1"/>
    <col min="8974" max="8974" width="0" hidden="1" customWidth="1"/>
    <col min="9217" max="9217" width="6.140625" bestFit="1" customWidth="1"/>
    <col min="9218" max="9218" width="109.85546875" bestFit="1" customWidth="1"/>
    <col min="9219" max="9219" width="4" bestFit="1" customWidth="1"/>
    <col min="9220" max="9220" width="7.85546875" bestFit="1" customWidth="1"/>
    <col min="9221" max="9221" width="9.85546875" bestFit="1" customWidth="1"/>
    <col min="9222" max="9222" width="13.42578125" bestFit="1" customWidth="1"/>
    <col min="9223" max="9223" width="3.5703125" bestFit="1" customWidth="1"/>
    <col min="9224" max="9224" width="8.85546875" bestFit="1" customWidth="1"/>
    <col min="9225" max="9225" width="12.5703125" bestFit="1" customWidth="1"/>
    <col min="9226" max="9226" width="9.85546875" bestFit="1" customWidth="1"/>
    <col min="9227" max="9227" width="14.7109375" bestFit="1" customWidth="1"/>
    <col min="9230" max="9230" width="0" hidden="1" customWidth="1"/>
    <col min="9473" max="9473" width="6.140625" bestFit="1" customWidth="1"/>
    <col min="9474" max="9474" width="109.85546875" bestFit="1" customWidth="1"/>
    <col min="9475" max="9475" width="4" bestFit="1" customWidth="1"/>
    <col min="9476" max="9476" width="7.85546875" bestFit="1" customWidth="1"/>
    <col min="9477" max="9477" width="9.85546875" bestFit="1" customWidth="1"/>
    <col min="9478" max="9478" width="13.42578125" bestFit="1" customWidth="1"/>
    <col min="9479" max="9479" width="3.5703125" bestFit="1" customWidth="1"/>
    <col min="9480" max="9480" width="8.85546875" bestFit="1" customWidth="1"/>
    <col min="9481" max="9481" width="12.5703125" bestFit="1" customWidth="1"/>
    <col min="9482" max="9482" width="9.85546875" bestFit="1" customWidth="1"/>
    <col min="9483" max="9483" width="14.7109375" bestFit="1" customWidth="1"/>
    <col min="9486" max="9486" width="0" hidden="1" customWidth="1"/>
    <col min="9729" max="9729" width="6.140625" bestFit="1" customWidth="1"/>
    <col min="9730" max="9730" width="109.85546875" bestFit="1" customWidth="1"/>
    <col min="9731" max="9731" width="4" bestFit="1" customWidth="1"/>
    <col min="9732" max="9732" width="7.85546875" bestFit="1" customWidth="1"/>
    <col min="9733" max="9733" width="9.85546875" bestFit="1" customWidth="1"/>
    <col min="9734" max="9734" width="13.42578125" bestFit="1" customWidth="1"/>
    <col min="9735" max="9735" width="3.5703125" bestFit="1" customWidth="1"/>
    <col min="9736" max="9736" width="8.85546875" bestFit="1" customWidth="1"/>
    <col min="9737" max="9737" width="12.5703125" bestFit="1" customWidth="1"/>
    <col min="9738" max="9738" width="9.85546875" bestFit="1" customWidth="1"/>
    <col min="9739" max="9739" width="14.7109375" bestFit="1" customWidth="1"/>
    <col min="9742" max="9742" width="0" hidden="1" customWidth="1"/>
    <col min="9985" max="9985" width="6.140625" bestFit="1" customWidth="1"/>
    <col min="9986" max="9986" width="109.85546875" bestFit="1" customWidth="1"/>
    <col min="9987" max="9987" width="4" bestFit="1" customWidth="1"/>
    <col min="9988" max="9988" width="7.85546875" bestFit="1" customWidth="1"/>
    <col min="9989" max="9989" width="9.85546875" bestFit="1" customWidth="1"/>
    <col min="9990" max="9990" width="13.42578125" bestFit="1" customWidth="1"/>
    <col min="9991" max="9991" width="3.5703125" bestFit="1" customWidth="1"/>
    <col min="9992" max="9992" width="8.85546875" bestFit="1" customWidth="1"/>
    <col min="9993" max="9993" width="12.5703125" bestFit="1" customWidth="1"/>
    <col min="9994" max="9994" width="9.85546875" bestFit="1" customWidth="1"/>
    <col min="9995" max="9995" width="14.7109375" bestFit="1" customWidth="1"/>
    <col min="9998" max="9998" width="0" hidden="1" customWidth="1"/>
    <col min="10241" max="10241" width="6.140625" bestFit="1" customWidth="1"/>
    <col min="10242" max="10242" width="109.85546875" bestFit="1" customWidth="1"/>
    <col min="10243" max="10243" width="4" bestFit="1" customWidth="1"/>
    <col min="10244" max="10244" width="7.85546875" bestFit="1" customWidth="1"/>
    <col min="10245" max="10245" width="9.85546875" bestFit="1" customWidth="1"/>
    <col min="10246" max="10246" width="13.42578125" bestFit="1" customWidth="1"/>
    <col min="10247" max="10247" width="3.5703125" bestFit="1" customWidth="1"/>
    <col min="10248" max="10248" width="8.85546875" bestFit="1" customWidth="1"/>
    <col min="10249" max="10249" width="12.5703125" bestFit="1" customWidth="1"/>
    <col min="10250" max="10250" width="9.85546875" bestFit="1" customWidth="1"/>
    <col min="10251" max="10251" width="14.7109375" bestFit="1" customWidth="1"/>
    <col min="10254" max="10254" width="0" hidden="1" customWidth="1"/>
    <col min="10497" max="10497" width="6.140625" bestFit="1" customWidth="1"/>
    <col min="10498" max="10498" width="109.85546875" bestFit="1" customWidth="1"/>
    <col min="10499" max="10499" width="4" bestFit="1" customWidth="1"/>
    <col min="10500" max="10500" width="7.85546875" bestFit="1" customWidth="1"/>
    <col min="10501" max="10501" width="9.85546875" bestFit="1" customWidth="1"/>
    <col min="10502" max="10502" width="13.42578125" bestFit="1" customWidth="1"/>
    <col min="10503" max="10503" width="3.5703125" bestFit="1" customWidth="1"/>
    <col min="10504" max="10504" width="8.85546875" bestFit="1" customWidth="1"/>
    <col min="10505" max="10505" width="12.5703125" bestFit="1" customWidth="1"/>
    <col min="10506" max="10506" width="9.85546875" bestFit="1" customWidth="1"/>
    <col min="10507" max="10507" width="14.7109375" bestFit="1" customWidth="1"/>
    <col min="10510" max="10510" width="0" hidden="1" customWidth="1"/>
    <col min="10753" max="10753" width="6.140625" bestFit="1" customWidth="1"/>
    <col min="10754" max="10754" width="109.85546875" bestFit="1" customWidth="1"/>
    <col min="10755" max="10755" width="4" bestFit="1" customWidth="1"/>
    <col min="10756" max="10756" width="7.85546875" bestFit="1" customWidth="1"/>
    <col min="10757" max="10757" width="9.85546875" bestFit="1" customWidth="1"/>
    <col min="10758" max="10758" width="13.42578125" bestFit="1" customWidth="1"/>
    <col min="10759" max="10759" width="3.5703125" bestFit="1" customWidth="1"/>
    <col min="10760" max="10760" width="8.85546875" bestFit="1" customWidth="1"/>
    <col min="10761" max="10761" width="12.5703125" bestFit="1" customWidth="1"/>
    <col min="10762" max="10762" width="9.85546875" bestFit="1" customWidth="1"/>
    <col min="10763" max="10763" width="14.7109375" bestFit="1" customWidth="1"/>
    <col min="10766" max="10766" width="0" hidden="1" customWidth="1"/>
    <col min="11009" max="11009" width="6.140625" bestFit="1" customWidth="1"/>
    <col min="11010" max="11010" width="109.85546875" bestFit="1" customWidth="1"/>
    <col min="11011" max="11011" width="4" bestFit="1" customWidth="1"/>
    <col min="11012" max="11012" width="7.85546875" bestFit="1" customWidth="1"/>
    <col min="11013" max="11013" width="9.85546875" bestFit="1" customWidth="1"/>
    <col min="11014" max="11014" width="13.42578125" bestFit="1" customWidth="1"/>
    <col min="11015" max="11015" width="3.5703125" bestFit="1" customWidth="1"/>
    <col min="11016" max="11016" width="8.85546875" bestFit="1" customWidth="1"/>
    <col min="11017" max="11017" width="12.5703125" bestFit="1" customWidth="1"/>
    <col min="11018" max="11018" width="9.85546875" bestFit="1" customWidth="1"/>
    <col min="11019" max="11019" width="14.7109375" bestFit="1" customWidth="1"/>
    <col min="11022" max="11022" width="0" hidden="1" customWidth="1"/>
    <col min="11265" max="11265" width="6.140625" bestFit="1" customWidth="1"/>
    <col min="11266" max="11266" width="109.85546875" bestFit="1" customWidth="1"/>
    <col min="11267" max="11267" width="4" bestFit="1" customWidth="1"/>
    <col min="11268" max="11268" width="7.85546875" bestFit="1" customWidth="1"/>
    <col min="11269" max="11269" width="9.85546875" bestFit="1" customWidth="1"/>
    <col min="11270" max="11270" width="13.42578125" bestFit="1" customWidth="1"/>
    <col min="11271" max="11271" width="3.5703125" bestFit="1" customWidth="1"/>
    <col min="11272" max="11272" width="8.85546875" bestFit="1" customWidth="1"/>
    <col min="11273" max="11273" width="12.5703125" bestFit="1" customWidth="1"/>
    <col min="11274" max="11274" width="9.85546875" bestFit="1" customWidth="1"/>
    <col min="11275" max="11275" width="14.7109375" bestFit="1" customWidth="1"/>
    <col min="11278" max="11278" width="0" hidden="1" customWidth="1"/>
    <col min="11521" max="11521" width="6.140625" bestFit="1" customWidth="1"/>
    <col min="11522" max="11522" width="109.85546875" bestFit="1" customWidth="1"/>
    <col min="11523" max="11523" width="4" bestFit="1" customWidth="1"/>
    <col min="11524" max="11524" width="7.85546875" bestFit="1" customWidth="1"/>
    <col min="11525" max="11525" width="9.85546875" bestFit="1" customWidth="1"/>
    <col min="11526" max="11526" width="13.42578125" bestFit="1" customWidth="1"/>
    <col min="11527" max="11527" width="3.5703125" bestFit="1" customWidth="1"/>
    <col min="11528" max="11528" width="8.85546875" bestFit="1" customWidth="1"/>
    <col min="11529" max="11529" width="12.5703125" bestFit="1" customWidth="1"/>
    <col min="11530" max="11530" width="9.85546875" bestFit="1" customWidth="1"/>
    <col min="11531" max="11531" width="14.7109375" bestFit="1" customWidth="1"/>
    <col min="11534" max="11534" width="0" hidden="1" customWidth="1"/>
    <col min="11777" max="11777" width="6.140625" bestFit="1" customWidth="1"/>
    <col min="11778" max="11778" width="109.85546875" bestFit="1" customWidth="1"/>
    <col min="11779" max="11779" width="4" bestFit="1" customWidth="1"/>
    <col min="11780" max="11780" width="7.85546875" bestFit="1" customWidth="1"/>
    <col min="11781" max="11781" width="9.85546875" bestFit="1" customWidth="1"/>
    <col min="11782" max="11782" width="13.42578125" bestFit="1" customWidth="1"/>
    <col min="11783" max="11783" width="3.5703125" bestFit="1" customWidth="1"/>
    <col min="11784" max="11784" width="8.85546875" bestFit="1" customWidth="1"/>
    <col min="11785" max="11785" width="12.5703125" bestFit="1" customWidth="1"/>
    <col min="11786" max="11786" width="9.85546875" bestFit="1" customWidth="1"/>
    <col min="11787" max="11787" width="14.7109375" bestFit="1" customWidth="1"/>
    <col min="11790" max="11790" width="0" hidden="1" customWidth="1"/>
    <col min="12033" max="12033" width="6.140625" bestFit="1" customWidth="1"/>
    <col min="12034" max="12034" width="109.85546875" bestFit="1" customWidth="1"/>
    <col min="12035" max="12035" width="4" bestFit="1" customWidth="1"/>
    <col min="12036" max="12036" width="7.85546875" bestFit="1" customWidth="1"/>
    <col min="12037" max="12037" width="9.85546875" bestFit="1" customWidth="1"/>
    <col min="12038" max="12038" width="13.42578125" bestFit="1" customWidth="1"/>
    <col min="12039" max="12039" width="3.5703125" bestFit="1" customWidth="1"/>
    <col min="12040" max="12040" width="8.85546875" bestFit="1" customWidth="1"/>
    <col min="12041" max="12041" width="12.5703125" bestFit="1" customWidth="1"/>
    <col min="12042" max="12042" width="9.85546875" bestFit="1" customWidth="1"/>
    <col min="12043" max="12043" width="14.7109375" bestFit="1" customWidth="1"/>
    <col min="12046" max="12046" width="0" hidden="1" customWidth="1"/>
    <col min="12289" max="12289" width="6.140625" bestFit="1" customWidth="1"/>
    <col min="12290" max="12290" width="109.85546875" bestFit="1" customWidth="1"/>
    <col min="12291" max="12291" width="4" bestFit="1" customWidth="1"/>
    <col min="12292" max="12292" width="7.85546875" bestFit="1" customWidth="1"/>
    <col min="12293" max="12293" width="9.85546875" bestFit="1" customWidth="1"/>
    <col min="12294" max="12294" width="13.42578125" bestFit="1" customWidth="1"/>
    <col min="12295" max="12295" width="3.5703125" bestFit="1" customWidth="1"/>
    <col min="12296" max="12296" width="8.85546875" bestFit="1" customWidth="1"/>
    <col min="12297" max="12297" width="12.5703125" bestFit="1" customWidth="1"/>
    <col min="12298" max="12298" width="9.85546875" bestFit="1" customWidth="1"/>
    <col min="12299" max="12299" width="14.7109375" bestFit="1" customWidth="1"/>
    <col min="12302" max="12302" width="0" hidden="1" customWidth="1"/>
    <col min="12545" max="12545" width="6.140625" bestFit="1" customWidth="1"/>
    <col min="12546" max="12546" width="109.85546875" bestFit="1" customWidth="1"/>
    <col min="12547" max="12547" width="4" bestFit="1" customWidth="1"/>
    <col min="12548" max="12548" width="7.85546875" bestFit="1" customWidth="1"/>
    <col min="12549" max="12549" width="9.85546875" bestFit="1" customWidth="1"/>
    <col min="12550" max="12550" width="13.42578125" bestFit="1" customWidth="1"/>
    <col min="12551" max="12551" width="3.5703125" bestFit="1" customWidth="1"/>
    <col min="12552" max="12552" width="8.85546875" bestFit="1" customWidth="1"/>
    <col min="12553" max="12553" width="12.5703125" bestFit="1" customWidth="1"/>
    <col min="12554" max="12554" width="9.85546875" bestFit="1" customWidth="1"/>
    <col min="12555" max="12555" width="14.7109375" bestFit="1" customWidth="1"/>
    <col min="12558" max="12558" width="0" hidden="1" customWidth="1"/>
    <col min="12801" max="12801" width="6.140625" bestFit="1" customWidth="1"/>
    <col min="12802" max="12802" width="109.85546875" bestFit="1" customWidth="1"/>
    <col min="12803" max="12803" width="4" bestFit="1" customWidth="1"/>
    <col min="12804" max="12804" width="7.85546875" bestFit="1" customWidth="1"/>
    <col min="12805" max="12805" width="9.85546875" bestFit="1" customWidth="1"/>
    <col min="12806" max="12806" width="13.42578125" bestFit="1" customWidth="1"/>
    <col min="12807" max="12807" width="3.5703125" bestFit="1" customWidth="1"/>
    <col min="12808" max="12808" width="8.85546875" bestFit="1" customWidth="1"/>
    <col min="12809" max="12809" width="12.5703125" bestFit="1" customWidth="1"/>
    <col min="12810" max="12810" width="9.85546875" bestFit="1" customWidth="1"/>
    <col min="12811" max="12811" width="14.7109375" bestFit="1" customWidth="1"/>
    <col min="12814" max="12814" width="0" hidden="1" customWidth="1"/>
    <col min="13057" max="13057" width="6.140625" bestFit="1" customWidth="1"/>
    <col min="13058" max="13058" width="109.85546875" bestFit="1" customWidth="1"/>
    <col min="13059" max="13059" width="4" bestFit="1" customWidth="1"/>
    <col min="13060" max="13060" width="7.85546875" bestFit="1" customWidth="1"/>
    <col min="13061" max="13061" width="9.85546875" bestFit="1" customWidth="1"/>
    <col min="13062" max="13062" width="13.42578125" bestFit="1" customWidth="1"/>
    <col min="13063" max="13063" width="3.5703125" bestFit="1" customWidth="1"/>
    <col min="13064" max="13064" width="8.85546875" bestFit="1" customWidth="1"/>
    <col min="13065" max="13065" width="12.5703125" bestFit="1" customWidth="1"/>
    <col min="13066" max="13066" width="9.85546875" bestFit="1" customWidth="1"/>
    <col min="13067" max="13067" width="14.7109375" bestFit="1" customWidth="1"/>
    <col min="13070" max="13070" width="0" hidden="1" customWidth="1"/>
    <col min="13313" max="13313" width="6.140625" bestFit="1" customWidth="1"/>
    <col min="13314" max="13314" width="109.85546875" bestFit="1" customWidth="1"/>
    <col min="13315" max="13315" width="4" bestFit="1" customWidth="1"/>
    <col min="13316" max="13316" width="7.85546875" bestFit="1" customWidth="1"/>
    <col min="13317" max="13317" width="9.85546875" bestFit="1" customWidth="1"/>
    <col min="13318" max="13318" width="13.42578125" bestFit="1" customWidth="1"/>
    <col min="13319" max="13319" width="3.5703125" bestFit="1" customWidth="1"/>
    <col min="13320" max="13320" width="8.85546875" bestFit="1" customWidth="1"/>
    <col min="13321" max="13321" width="12.5703125" bestFit="1" customWidth="1"/>
    <col min="13322" max="13322" width="9.85546875" bestFit="1" customWidth="1"/>
    <col min="13323" max="13323" width="14.7109375" bestFit="1" customWidth="1"/>
    <col min="13326" max="13326" width="0" hidden="1" customWidth="1"/>
    <col min="13569" max="13569" width="6.140625" bestFit="1" customWidth="1"/>
    <col min="13570" max="13570" width="109.85546875" bestFit="1" customWidth="1"/>
    <col min="13571" max="13571" width="4" bestFit="1" customWidth="1"/>
    <col min="13572" max="13572" width="7.85546875" bestFit="1" customWidth="1"/>
    <col min="13573" max="13573" width="9.85546875" bestFit="1" customWidth="1"/>
    <col min="13574" max="13574" width="13.42578125" bestFit="1" customWidth="1"/>
    <col min="13575" max="13575" width="3.5703125" bestFit="1" customWidth="1"/>
    <col min="13576" max="13576" width="8.85546875" bestFit="1" customWidth="1"/>
    <col min="13577" max="13577" width="12.5703125" bestFit="1" customWidth="1"/>
    <col min="13578" max="13578" width="9.85546875" bestFit="1" customWidth="1"/>
    <col min="13579" max="13579" width="14.7109375" bestFit="1" customWidth="1"/>
    <col min="13582" max="13582" width="0" hidden="1" customWidth="1"/>
    <col min="13825" max="13825" width="6.140625" bestFit="1" customWidth="1"/>
    <col min="13826" max="13826" width="109.85546875" bestFit="1" customWidth="1"/>
    <col min="13827" max="13827" width="4" bestFit="1" customWidth="1"/>
    <col min="13828" max="13828" width="7.85546875" bestFit="1" customWidth="1"/>
    <col min="13829" max="13829" width="9.85546875" bestFit="1" customWidth="1"/>
    <col min="13830" max="13830" width="13.42578125" bestFit="1" customWidth="1"/>
    <col min="13831" max="13831" width="3.5703125" bestFit="1" customWidth="1"/>
    <col min="13832" max="13832" width="8.85546875" bestFit="1" customWidth="1"/>
    <col min="13833" max="13833" width="12.5703125" bestFit="1" customWidth="1"/>
    <col min="13834" max="13834" width="9.85546875" bestFit="1" customWidth="1"/>
    <col min="13835" max="13835" width="14.7109375" bestFit="1" customWidth="1"/>
    <col min="13838" max="13838" width="0" hidden="1" customWidth="1"/>
    <col min="14081" max="14081" width="6.140625" bestFit="1" customWidth="1"/>
    <col min="14082" max="14082" width="109.85546875" bestFit="1" customWidth="1"/>
    <col min="14083" max="14083" width="4" bestFit="1" customWidth="1"/>
    <col min="14084" max="14084" width="7.85546875" bestFit="1" customWidth="1"/>
    <col min="14085" max="14085" width="9.85546875" bestFit="1" customWidth="1"/>
    <col min="14086" max="14086" width="13.42578125" bestFit="1" customWidth="1"/>
    <col min="14087" max="14087" width="3.5703125" bestFit="1" customWidth="1"/>
    <col min="14088" max="14088" width="8.85546875" bestFit="1" customWidth="1"/>
    <col min="14089" max="14089" width="12.5703125" bestFit="1" customWidth="1"/>
    <col min="14090" max="14090" width="9.85546875" bestFit="1" customWidth="1"/>
    <col min="14091" max="14091" width="14.7109375" bestFit="1" customWidth="1"/>
    <col min="14094" max="14094" width="0" hidden="1" customWidth="1"/>
    <col min="14337" max="14337" width="6.140625" bestFit="1" customWidth="1"/>
    <col min="14338" max="14338" width="109.85546875" bestFit="1" customWidth="1"/>
    <col min="14339" max="14339" width="4" bestFit="1" customWidth="1"/>
    <col min="14340" max="14340" width="7.85546875" bestFit="1" customWidth="1"/>
    <col min="14341" max="14341" width="9.85546875" bestFit="1" customWidth="1"/>
    <col min="14342" max="14342" width="13.42578125" bestFit="1" customWidth="1"/>
    <col min="14343" max="14343" width="3.5703125" bestFit="1" customWidth="1"/>
    <col min="14344" max="14344" width="8.85546875" bestFit="1" customWidth="1"/>
    <col min="14345" max="14345" width="12.5703125" bestFit="1" customWidth="1"/>
    <col min="14346" max="14346" width="9.85546875" bestFit="1" customWidth="1"/>
    <col min="14347" max="14347" width="14.7109375" bestFit="1" customWidth="1"/>
    <col min="14350" max="14350" width="0" hidden="1" customWidth="1"/>
    <col min="14593" max="14593" width="6.140625" bestFit="1" customWidth="1"/>
    <col min="14594" max="14594" width="109.85546875" bestFit="1" customWidth="1"/>
    <col min="14595" max="14595" width="4" bestFit="1" customWidth="1"/>
    <col min="14596" max="14596" width="7.85546875" bestFit="1" customWidth="1"/>
    <col min="14597" max="14597" width="9.85546875" bestFit="1" customWidth="1"/>
    <col min="14598" max="14598" width="13.42578125" bestFit="1" customWidth="1"/>
    <col min="14599" max="14599" width="3.5703125" bestFit="1" customWidth="1"/>
    <col min="14600" max="14600" width="8.85546875" bestFit="1" customWidth="1"/>
    <col min="14601" max="14601" width="12.5703125" bestFit="1" customWidth="1"/>
    <col min="14602" max="14602" width="9.85546875" bestFit="1" customWidth="1"/>
    <col min="14603" max="14603" width="14.7109375" bestFit="1" customWidth="1"/>
    <col min="14606" max="14606" width="0" hidden="1" customWidth="1"/>
    <col min="14849" max="14849" width="6.140625" bestFit="1" customWidth="1"/>
    <col min="14850" max="14850" width="109.85546875" bestFit="1" customWidth="1"/>
    <col min="14851" max="14851" width="4" bestFit="1" customWidth="1"/>
    <col min="14852" max="14852" width="7.85546875" bestFit="1" customWidth="1"/>
    <col min="14853" max="14853" width="9.85546875" bestFit="1" customWidth="1"/>
    <col min="14854" max="14854" width="13.42578125" bestFit="1" customWidth="1"/>
    <col min="14855" max="14855" width="3.5703125" bestFit="1" customWidth="1"/>
    <col min="14856" max="14856" width="8.85546875" bestFit="1" customWidth="1"/>
    <col min="14857" max="14857" width="12.5703125" bestFit="1" customWidth="1"/>
    <col min="14858" max="14858" width="9.85546875" bestFit="1" customWidth="1"/>
    <col min="14859" max="14859" width="14.7109375" bestFit="1" customWidth="1"/>
    <col min="14862" max="14862" width="0" hidden="1" customWidth="1"/>
    <col min="15105" max="15105" width="6.140625" bestFit="1" customWidth="1"/>
    <col min="15106" max="15106" width="109.85546875" bestFit="1" customWidth="1"/>
    <col min="15107" max="15107" width="4" bestFit="1" customWidth="1"/>
    <col min="15108" max="15108" width="7.85546875" bestFit="1" customWidth="1"/>
    <col min="15109" max="15109" width="9.85546875" bestFit="1" customWidth="1"/>
    <col min="15110" max="15110" width="13.42578125" bestFit="1" customWidth="1"/>
    <col min="15111" max="15111" width="3.5703125" bestFit="1" customWidth="1"/>
    <col min="15112" max="15112" width="8.85546875" bestFit="1" customWidth="1"/>
    <col min="15113" max="15113" width="12.5703125" bestFit="1" customWidth="1"/>
    <col min="15114" max="15114" width="9.85546875" bestFit="1" customWidth="1"/>
    <col min="15115" max="15115" width="14.7109375" bestFit="1" customWidth="1"/>
    <col min="15118" max="15118" width="0" hidden="1" customWidth="1"/>
    <col min="15361" max="15361" width="6.140625" bestFit="1" customWidth="1"/>
    <col min="15362" max="15362" width="109.85546875" bestFit="1" customWidth="1"/>
    <col min="15363" max="15363" width="4" bestFit="1" customWidth="1"/>
    <col min="15364" max="15364" width="7.85546875" bestFit="1" customWidth="1"/>
    <col min="15365" max="15365" width="9.85546875" bestFit="1" customWidth="1"/>
    <col min="15366" max="15366" width="13.42578125" bestFit="1" customWidth="1"/>
    <col min="15367" max="15367" width="3.5703125" bestFit="1" customWidth="1"/>
    <col min="15368" max="15368" width="8.85546875" bestFit="1" customWidth="1"/>
    <col min="15369" max="15369" width="12.5703125" bestFit="1" customWidth="1"/>
    <col min="15370" max="15370" width="9.85546875" bestFit="1" customWidth="1"/>
    <col min="15371" max="15371" width="14.7109375" bestFit="1" customWidth="1"/>
    <col min="15374" max="15374" width="0" hidden="1" customWidth="1"/>
    <col min="15617" max="15617" width="6.140625" bestFit="1" customWidth="1"/>
    <col min="15618" max="15618" width="109.85546875" bestFit="1" customWidth="1"/>
    <col min="15619" max="15619" width="4" bestFit="1" customWidth="1"/>
    <col min="15620" max="15620" width="7.85546875" bestFit="1" customWidth="1"/>
    <col min="15621" max="15621" width="9.85546875" bestFit="1" customWidth="1"/>
    <col min="15622" max="15622" width="13.42578125" bestFit="1" customWidth="1"/>
    <col min="15623" max="15623" width="3.5703125" bestFit="1" customWidth="1"/>
    <col min="15624" max="15624" width="8.85546875" bestFit="1" customWidth="1"/>
    <col min="15625" max="15625" width="12.5703125" bestFit="1" customWidth="1"/>
    <col min="15626" max="15626" width="9.85546875" bestFit="1" customWidth="1"/>
    <col min="15627" max="15627" width="14.7109375" bestFit="1" customWidth="1"/>
    <col min="15630" max="15630" width="0" hidden="1" customWidth="1"/>
    <col min="15873" max="15873" width="6.140625" bestFit="1" customWidth="1"/>
    <col min="15874" max="15874" width="109.85546875" bestFit="1" customWidth="1"/>
    <col min="15875" max="15875" width="4" bestFit="1" customWidth="1"/>
    <col min="15876" max="15876" width="7.85546875" bestFit="1" customWidth="1"/>
    <col min="15877" max="15877" width="9.85546875" bestFit="1" customWidth="1"/>
    <col min="15878" max="15878" width="13.42578125" bestFit="1" customWidth="1"/>
    <col min="15879" max="15879" width="3.5703125" bestFit="1" customWidth="1"/>
    <col min="15880" max="15880" width="8.85546875" bestFit="1" customWidth="1"/>
    <col min="15881" max="15881" width="12.5703125" bestFit="1" customWidth="1"/>
    <col min="15882" max="15882" width="9.85546875" bestFit="1" customWidth="1"/>
    <col min="15883" max="15883" width="14.7109375" bestFit="1" customWidth="1"/>
    <col min="15886" max="15886" width="0" hidden="1" customWidth="1"/>
    <col min="16129" max="16129" width="6.140625" bestFit="1" customWidth="1"/>
    <col min="16130" max="16130" width="109.85546875" bestFit="1" customWidth="1"/>
    <col min="16131" max="16131" width="4" bestFit="1" customWidth="1"/>
    <col min="16132" max="16132" width="7.85546875" bestFit="1" customWidth="1"/>
    <col min="16133" max="16133" width="9.85546875" bestFit="1" customWidth="1"/>
    <col min="16134" max="16134" width="13.42578125" bestFit="1" customWidth="1"/>
    <col min="16135" max="16135" width="3.5703125" bestFit="1" customWidth="1"/>
    <col min="16136" max="16136" width="8.85546875" bestFit="1" customWidth="1"/>
    <col min="16137" max="16137" width="12.5703125" bestFit="1" customWidth="1"/>
    <col min="16138" max="16138" width="9.85546875" bestFit="1" customWidth="1"/>
    <col min="16139" max="16139" width="14.7109375" bestFit="1" customWidth="1"/>
    <col min="16142" max="16142" width="0" hidden="1" customWidth="1"/>
  </cols>
  <sheetData>
    <row r="1" spans="1:14">
      <c r="A1" s="285" t="s">
        <v>1103</v>
      </c>
      <c r="B1" s="285" t="s">
        <v>1104</v>
      </c>
      <c r="C1" s="285" t="s">
        <v>1105</v>
      </c>
      <c r="D1" s="286" t="s">
        <v>1106</v>
      </c>
      <c r="E1" s="286" t="s">
        <v>1107</v>
      </c>
      <c r="F1" s="286" t="s">
        <v>1108</v>
      </c>
      <c r="G1" s="285" t="s">
        <v>1109</v>
      </c>
      <c r="H1" s="286" t="s">
        <v>765</v>
      </c>
      <c r="I1" s="286" t="s">
        <v>1110</v>
      </c>
      <c r="J1" s="286" t="s">
        <v>45</v>
      </c>
      <c r="K1" s="286" t="s">
        <v>1049</v>
      </c>
      <c r="L1" s="287"/>
      <c r="M1" s="287"/>
      <c r="N1" s="288" t="e">
        <v>#REF!</v>
      </c>
    </row>
    <row r="2" spans="1:14" ht="18">
      <c r="A2" s="289" t="s">
        <v>1111</v>
      </c>
      <c r="B2" s="501" t="s">
        <v>2208</v>
      </c>
      <c r="C2" s="289" t="s">
        <v>1111</v>
      </c>
      <c r="D2" s="290"/>
      <c r="E2" s="290"/>
      <c r="F2" s="290"/>
      <c r="G2" s="289" t="s">
        <v>1111</v>
      </c>
      <c r="H2" s="290"/>
      <c r="I2" s="290"/>
      <c r="J2" s="290"/>
      <c r="K2" s="290"/>
      <c r="L2" s="287"/>
      <c r="M2" s="287"/>
      <c r="N2" s="288" t="e">
        <v>#REF!</v>
      </c>
    </row>
    <row r="3" spans="1:14" ht="15">
      <c r="A3" s="291" t="s">
        <v>1111</v>
      </c>
      <c r="B3" s="291" t="s">
        <v>1112</v>
      </c>
      <c r="C3" s="291" t="s">
        <v>1111</v>
      </c>
      <c r="D3" s="292"/>
      <c r="E3" s="292"/>
      <c r="F3" s="292"/>
      <c r="G3" s="291" t="s">
        <v>1111</v>
      </c>
      <c r="H3" s="292"/>
      <c r="I3" s="292"/>
      <c r="J3" s="292"/>
      <c r="K3" s="292"/>
      <c r="L3" s="287"/>
      <c r="M3" s="287"/>
    </row>
    <row r="4" spans="1:14">
      <c r="A4" s="289" t="s">
        <v>1111</v>
      </c>
      <c r="B4" s="289" t="s">
        <v>1113</v>
      </c>
      <c r="C4" s="289" t="s">
        <v>1114</v>
      </c>
      <c r="D4" s="290">
        <v>1</v>
      </c>
      <c r="E4" s="290">
        <v>0</v>
      </c>
      <c r="F4" s="290">
        <f>D4*E4</f>
        <v>0</v>
      </c>
      <c r="G4" s="289" t="s">
        <v>1111</v>
      </c>
      <c r="H4" s="290">
        <v>0</v>
      </c>
      <c r="I4" s="290">
        <f>D4*H4</f>
        <v>0</v>
      </c>
      <c r="J4" s="290">
        <f t="shared" ref="J4:K9" si="0">E4+H4</f>
        <v>0</v>
      </c>
      <c r="K4" s="290">
        <f t="shared" si="0"/>
        <v>0</v>
      </c>
      <c r="L4" s="287"/>
      <c r="M4" s="287"/>
    </row>
    <row r="5" spans="1:14">
      <c r="A5" s="289" t="s">
        <v>1111</v>
      </c>
      <c r="B5" s="289" t="s">
        <v>1115</v>
      </c>
      <c r="C5" s="289" t="s">
        <v>1111</v>
      </c>
      <c r="D5" s="290"/>
      <c r="E5" s="290"/>
      <c r="F5" s="290"/>
      <c r="G5" s="289" t="s">
        <v>1111</v>
      </c>
      <c r="H5" s="290"/>
      <c r="I5" s="290"/>
      <c r="J5" s="290"/>
      <c r="K5" s="290"/>
      <c r="L5" s="287"/>
      <c r="M5" s="287"/>
    </row>
    <row r="6" spans="1:14">
      <c r="A6" s="289" t="s">
        <v>1111</v>
      </c>
      <c r="B6" s="289" t="s">
        <v>1116</v>
      </c>
      <c r="C6" s="289" t="s">
        <v>1114</v>
      </c>
      <c r="D6" s="290">
        <v>1</v>
      </c>
      <c r="E6" s="290">
        <v>0</v>
      </c>
      <c r="F6" s="290">
        <f>D6*E6</f>
        <v>0</v>
      </c>
      <c r="G6" s="289" t="s">
        <v>1111</v>
      </c>
      <c r="H6" s="290">
        <v>0</v>
      </c>
      <c r="I6" s="290">
        <f>D6*H6</f>
        <v>0</v>
      </c>
      <c r="J6" s="290">
        <f t="shared" si="0"/>
        <v>0</v>
      </c>
      <c r="K6" s="290">
        <f t="shared" si="0"/>
        <v>0</v>
      </c>
      <c r="L6" s="287"/>
      <c r="M6" s="287"/>
    </row>
    <row r="7" spans="1:14">
      <c r="A7" s="289" t="s">
        <v>1111</v>
      </c>
      <c r="B7" s="289" t="s">
        <v>1117</v>
      </c>
      <c r="C7" s="289" t="s">
        <v>1114</v>
      </c>
      <c r="D7" s="290">
        <v>4</v>
      </c>
      <c r="E7" s="290">
        <v>0</v>
      </c>
      <c r="F7" s="290">
        <f>D7*E7</f>
        <v>0</v>
      </c>
      <c r="G7" s="289" t="s">
        <v>1111</v>
      </c>
      <c r="H7" s="290">
        <v>0</v>
      </c>
      <c r="I7" s="290">
        <f>D7*H7</f>
        <v>0</v>
      </c>
      <c r="J7" s="290">
        <f t="shared" si="0"/>
        <v>0</v>
      </c>
      <c r="K7" s="290">
        <f t="shared" si="0"/>
        <v>0</v>
      </c>
      <c r="L7" s="287"/>
      <c r="M7" s="287"/>
    </row>
    <row r="8" spans="1:14">
      <c r="A8" s="289" t="s">
        <v>1111</v>
      </c>
      <c r="B8" s="289" t="s">
        <v>1118</v>
      </c>
      <c r="C8" s="289" t="s">
        <v>1114</v>
      </c>
      <c r="D8" s="290">
        <v>6</v>
      </c>
      <c r="E8" s="290">
        <v>0</v>
      </c>
      <c r="F8" s="290">
        <f>D8*E8</f>
        <v>0</v>
      </c>
      <c r="G8" s="289" t="s">
        <v>1111</v>
      </c>
      <c r="H8" s="290">
        <v>0</v>
      </c>
      <c r="I8" s="290">
        <f>D8*H8</f>
        <v>0</v>
      </c>
      <c r="J8" s="290">
        <f t="shared" si="0"/>
        <v>0</v>
      </c>
      <c r="K8" s="290">
        <f t="shared" si="0"/>
        <v>0</v>
      </c>
      <c r="L8" s="287"/>
      <c r="M8" s="287"/>
    </row>
    <row r="9" spans="1:14">
      <c r="A9" s="289" t="s">
        <v>1111</v>
      </c>
      <c r="B9" s="289" t="s">
        <v>1119</v>
      </c>
      <c r="C9" s="289" t="s">
        <v>1114</v>
      </c>
      <c r="D9" s="290">
        <v>1</v>
      </c>
      <c r="E9" s="290">
        <v>0</v>
      </c>
      <c r="F9" s="290">
        <f>D9*E9</f>
        <v>0</v>
      </c>
      <c r="G9" s="289" t="s">
        <v>1111</v>
      </c>
      <c r="H9" s="290">
        <v>0</v>
      </c>
      <c r="I9" s="290">
        <f>D9*H9</f>
        <v>0</v>
      </c>
      <c r="J9" s="290">
        <f t="shared" si="0"/>
        <v>0</v>
      </c>
      <c r="K9" s="290">
        <f t="shared" si="0"/>
        <v>0</v>
      </c>
      <c r="L9" s="287"/>
      <c r="M9" s="287"/>
    </row>
    <row r="10" spans="1:14" ht="15">
      <c r="A10" s="291" t="s">
        <v>1111</v>
      </c>
      <c r="B10" s="291" t="s">
        <v>1120</v>
      </c>
      <c r="C10" s="291" t="s">
        <v>1111</v>
      </c>
      <c r="D10" s="292"/>
      <c r="E10" s="292"/>
      <c r="F10" s="292">
        <f>SUM(F4:F9)</f>
        <v>0</v>
      </c>
      <c r="G10" s="291" t="s">
        <v>1111</v>
      </c>
      <c r="H10" s="292"/>
      <c r="I10" s="292">
        <f>SUM(I4:I9)</f>
        <v>0</v>
      </c>
      <c r="J10" s="292"/>
      <c r="K10" s="292">
        <f>SUM(K4:K9)</f>
        <v>0</v>
      </c>
      <c r="L10" s="287"/>
      <c r="M10" s="287"/>
    </row>
    <row r="11" spans="1:14">
      <c r="A11" s="289" t="s">
        <v>1111</v>
      </c>
      <c r="B11" s="289" t="s">
        <v>1111</v>
      </c>
      <c r="C11" s="289" t="s">
        <v>1111</v>
      </c>
      <c r="D11" s="290"/>
      <c r="E11" s="290"/>
      <c r="F11" s="290"/>
      <c r="G11" s="289" t="s">
        <v>1111</v>
      </c>
      <c r="H11" s="290"/>
      <c r="I11" s="290"/>
      <c r="J11" s="290"/>
      <c r="K11" s="290"/>
      <c r="L11" s="287"/>
      <c r="M11" s="287"/>
    </row>
    <row r="12" spans="1:14" ht="15">
      <c r="A12" s="291" t="s">
        <v>1111</v>
      </c>
      <c r="B12" s="291" t="s">
        <v>1121</v>
      </c>
      <c r="C12" s="291" t="s">
        <v>1111</v>
      </c>
      <c r="D12" s="292"/>
      <c r="E12" s="292"/>
      <c r="F12" s="292"/>
      <c r="G12" s="291" t="s">
        <v>1111</v>
      </c>
      <c r="H12" s="292"/>
      <c r="I12" s="292"/>
      <c r="J12" s="292"/>
      <c r="K12" s="292"/>
      <c r="L12" s="287"/>
      <c r="M12" s="287"/>
    </row>
    <row r="13" spans="1:14">
      <c r="A13" s="289" t="s">
        <v>1111</v>
      </c>
      <c r="B13" s="289" t="s">
        <v>1113</v>
      </c>
      <c r="C13" s="289" t="s">
        <v>1114</v>
      </c>
      <c r="D13" s="290">
        <v>1</v>
      </c>
      <c r="E13" s="290">
        <v>0</v>
      </c>
      <c r="F13" s="290">
        <f>D13*E13</f>
        <v>0</v>
      </c>
      <c r="G13" s="289" t="s">
        <v>1111</v>
      </c>
      <c r="H13" s="290">
        <v>0</v>
      </c>
      <c r="I13" s="290">
        <f>D13*H13</f>
        <v>0</v>
      </c>
      <c r="J13" s="290">
        <f t="shared" ref="J13:K19" si="1">E13+H13</f>
        <v>0</v>
      </c>
      <c r="K13" s="290">
        <f t="shared" si="1"/>
        <v>0</v>
      </c>
      <c r="L13" s="287"/>
      <c r="M13" s="287"/>
    </row>
    <row r="14" spans="1:14">
      <c r="A14" s="289" t="s">
        <v>1111</v>
      </c>
      <c r="B14" s="289" t="s">
        <v>1115</v>
      </c>
      <c r="C14" s="289" t="s">
        <v>1111</v>
      </c>
      <c r="D14" s="290"/>
      <c r="E14" s="290"/>
      <c r="F14" s="290"/>
      <c r="G14" s="289" t="s">
        <v>1111</v>
      </c>
      <c r="H14" s="290"/>
      <c r="I14" s="290"/>
      <c r="J14" s="290"/>
      <c r="K14" s="290"/>
      <c r="L14" s="287"/>
      <c r="M14" s="287"/>
    </row>
    <row r="15" spans="1:14">
      <c r="A15" s="289" t="s">
        <v>1111</v>
      </c>
      <c r="B15" s="289" t="s">
        <v>1116</v>
      </c>
      <c r="C15" s="289" t="s">
        <v>1114</v>
      </c>
      <c r="D15" s="290">
        <v>1</v>
      </c>
      <c r="E15" s="290">
        <v>0</v>
      </c>
      <c r="F15" s="290">
        <f>D15*E15</f>
        <v>0</v>
      </c>
      <c r="G15" s="289" t="s">
        <v>1111</v>
      </c>
      <c r="H15" s="290">
        <v>0</v>
      </c>
      <c r="I15" s="290">
        <f>D15*H15</f>
        <v>0</v>
      </c>
      <c r="J15" s="290">
        <f t="shared" si="1"/>
        <v>0</v>
      </c>
      <c r="K15" s="290">
        <f t="shared" si="1"/>
        <v>0</v>
      </c>
      <c r="L15" s="287"/>
      <c r="M15" s="287"/>
    </row>
    <row r="16" spans="1:14">
      <c r="A16" s="289" t="s">
        <v>1111</v>
      </c>
      <c r="B16" s="289" t="s">
        <v>1117</v>
      </c>
      <c r="C16" s="289" t="s">
        <v>1114</v>
      </c>
      <c r="D16" s="290">
        <v>6</v>
      </c>
      <c r="E16" s="290">
        <v>0</v>
      </c>
      <c r="F16" s="290">
        <f>D16*E16</f>
        <v>0</v>
      </c>
      <c r="G16" s="289" t="s">
        <v>1111</v>
      </c>
      <c r="H16" s="290">
        <v>0</v>
      </c>
      <c r="I16" s="290">
        <f>D16*H16</f>
        <v>0</v>
      </c>
      <c r="J16" s="290">
        <f t="shared" si="1"/>
        <v>0</v>
      </c>
      <c r="K16" s="290">
        <f t="shared" si="1"/>
        <v>0</v>
      </c>
      <c r="L16" s="287"/>
      <c r="M16" s="287"/>
    </row>
    <row r="17" spans="1:13">
      <c r="A17" s="289" t="s">
        <v>1111</v>
      </c>
      <c r="B17" s="289" t="s">
        <v>1118</v>
      </c>
      <c r="C17" s="289" t="s">
        <v>1114</v>
      </c>
      <c r="D17" s="290">
        <v>4</v>
      </c>
      <c r="E17" s="290">
        <v>0</v>
      </c>
      <c r="F17" s="290">
        <f>D17*E17</f>
        <v>0</v>
      </c>
      <c r="G17" s="289" t="s">
        <v>1111</v>
      </c>
      <c r="H17" s="290">
        <v>0</v>
      </c>
      <c r="I17" s="290">
        <f>D17*H17</f>
        <v>0</v>
      </c>
      <c r="J17" s="290">
        <f t="shared" si="1"/>
        <v>0</v>
      </c>
      <c r="K17" s="290">
        <f t="shared" si="1"/>
        <v>0</v>
      </c>
      <c r="L17" s="287"/>
      <c r="M17" s="287"/>
    </row>
    <row r="18" spans="1:13">
      <c r="A18" s="289" t="s">
        <v>1111</v>
      </c>
      <c r="B18" s="289" t="s">
        <v>1122</v>
      </c>
      <c r="C18" s="289" t="s">
        <v>1114</v>
      </c>
      <c r="D18" s="290">
        <v>1</v>
      </c>
      <c r="E18" s="290">
        <v>0</v>
      </c>
      <c r="F18" s="290">
        <f>D18*E18</f>
        <v>0</v>
      </c>
      <c r="G18" s="289" t="s">
        <v>1111</v>
      </c>
      <c r="H18" s="290">
        <v>0</v>
      </c>
      <c r="I18" s="290">
        <f>D18*H18</f>
        <v>0</v>
      </c>
      <c r="J18" s="290">
        <f t="shared" si="1"/>
        <v>0</v>
      </c>
      <c r="K18" s="290">
        <f t="shared" si="1"/>
        <v>0</v>
      </c>
      <c r="L18" s="287"/>
      <c r="M18" s="287"/>
    </row>
    <row r="19" spans="1:13">
      <c r="A19" s="289" t="s">
        <v>1111</v>
      </c>
      <c r="B19" s="289" t="s">
        <v>1123</v>
      </c>
      <c r="C19" s="289" t="s">
        <v>1114</v>
      </c>
      <c r="D19" s="290">
        <v>1</v>
      </c>
      <c r="E19" s="290">
        <v>0</v>
      </c>
      <c r="F19" s="290">
        <f>D19*E19</f>
        <v>0</v>
      </c>
      <c r="G19" s="289" t="s">
        <v>1111</v>
      </c>
      <c r="H19" s="290">
        <v>0</v>
      </c>
      <c r="I19" s="290">
        <f>D19*H19</f>
        <v>0</v>
      </c>
      <c r="J19" s="290">
        <f t="shared" si="1"/>
        <v>0</v>
      </c>
      <c r="K19" s="290">
        <f t="shared" si="1"/>
        <v>0</v>
      </c>
      <c r="L19" s="287"/>
      <c r="M19" s="287"/>
    </row>
    <row r="20" spans="1:13" ht="15">
      <c r="A20" s="291" t="s">
        <v>1111</v>
      </c>
      <c r="B20" s="291" t="s">
        <v>1120</v>
      </c>
      <c r="C20" s="291" t="s">
        <v>1111</v>
      </c>
      <c r="D20" s="292"/>
      <c r="E20" s="292"/>
      <c r="F20" s="292">
        <f>SUM(F13:F19)</f>
        <v>0</v>
      </c>
      <c r="G20" s="291" t="s">
        <v>1111</v>
      </c>
      <c r="H20" s="292"/>
      <c r="I20" s="292">
        <f>SUM(I13:I19)</f>
        <v>0</v>
      </c>
      <c r="J20" s="292"/>
      <c r="K20" s="292">
        <f>SUM(K13:K19)</f>
        <v>0</v>
      </c>
      <c r="L20" s="287"/>
      <c r="M20" s="287"/>
    </row>
    <row r="21" spans="1:13">
      <c r="A21" s="289" t="s">
        <v>1111</v>
      </c>
      <c r="B21" s="289" t="s">
        <v>1111</v>
      </c>
      <c r="C21" s="289" t="s">
        <v>1111</v>
      </c>
      <c r="D21" s="290"/>
      <c r="E21" s="290"/>
      <c r="F21" s="290"/>
      <c r="G21" s="289" t="s">
        <v>1111</v>
      </c>
      <c r="H21" s="290"/>
      <c r="I21" s="290"/>
      <c r="J21" s="290"/>
      <c r="K21" s="290"/>
      <c r="L21" s="287"/>
      <c r="M21" s="287"/>
    </row>
    <row r="22" spans="1:13" ht="15">
      <c r="A22" s="291" t="s">
        <v>1111</v>
      </c>
      <c r="B22" s="291" t="s">
        <v>1124</v>
      </c>
      <c r="C22" s="291" t="s">
        <v>1111</v>
      </c>
      <c r="D22" s="292"/>
      <c r="E22" s="292"/>
      <c r="F22" s="292"/>
      <c r="G22" s="291" t="s">
        <v>1111</v>
      </c>
      <c r="H22" s="292"/>
      <c r="I22" s="292"/>
      <c r="J22" s="292"/>
      <c r="K22" s="292"/>
      <c r="L22" s="287"/>
      <c r="M22" s="287"/>
    </row>
    <row r="23" spans="1:13">
      <c r="A23" s="289" t="s">
        <v>1111</v>
      </c>
      <c r="B23" s="289" t="s">
        <v>1125</v>
      </c>
      <c r="C23" s="289" t="s">
        <v>1114</v>
      </c>
      <c r="D23" s="290">
        <v>1</v>
      </c>
      <c r="E23" s="290">
        <v>0</v>
      </c>
      <c r="F23" s="290">
        <f>D23*E23</f>
        <v>0</v>
      </c>
      <c r="G23" s="289" t="s">
        <v>1111</v>
      </c>
      <c r="H23" s="290">
        <v>0</v>
      </c>
      <c r="I23" s="290">
        <f>D23*H23</f>
        <v>0</v>
      </c>
      <c r="J23" s="290">
        <f t="shared" ref="J23:K27" si="2">E23+H23</f>
        <v>0</v>
      </c>
      <c r="K23" s="290">
        <f t="shared" si="2"/>
        <v>0</v>
      </c>
      <c r="L23" s="287"/>
      <c r="M23" s="287"/>
    </row>
    <row r="24" spans="1:13">
      <c r="A24" s="289" t="s">
        <v>1111</v>
      </c>
      <c r="B24" s="289" t="s">
        <v>1126</v>
      </c>
      <c r="C24" s="289" t="s">
        <v>1111</v>
      </c>
      <c r="D24" s="290"/>
      <c r="E24" s="290"/>
      <c r="F24" s="290"/>
      <c r="G24" s="289" t="s">
        <v>1111</v>
      </c>
      <c r="H24" s="290"/>
      <c r="I24" s="290"/>
      <c r="J24" s="290"/>
      <c r="K24" s="290"/>
      <c r="L24" s="287"/>
      <c r="M24" s="287"/>
    </row>
    <row r="25" spans="1:13">
      <c r="A25" s="289" t="s">
        <v>1111</v>
      </c>
      <c r="B25" s="289" t="s">
        <v>1127</v>
      </c>
      <c r="C25" s="289" t="s">
        <v>1114</v>
      </c>
      <c r="D25" s="290">
        <v>1</v>
      </c>
      <c r="E25" s="290">
        <v>0</v>
      </c>
      <c r="F25" s="290">
        <f>D25*E25</f>
        <v>0</v>
      </c>
      <c r="G25" s="289" t="s">
        <v>1111</v>
      </c>
      <c r="H25" s="290">
        <v>0</v>
      </c>
      <c r="I25" s="290">
        <f>D25*H25</f>
        <v>0</v>
      </c>
      <c r="J25" s="290">
        <f t="shared" si="2"/>
        <v>0</v>
      </c>
      <c r="K25" s="290">
        <f t="shared" si="2"/>
        <v>0</v>
      </c>
      <c r="L25" s="287"/>
      <c r="M25" s="287"/>
    </row>
    <row r="26" spans="1:13">
      <c r="A26" s="289" t="s">
        <v>1111</v>
      </c>
      <c r="B26" s="289" t="s">
        <v>1128</v>
      </c>
      <c r="C26" s="289" t="s">
        <v>1114</v>
      </c>
      <c r="D26" s="290">
        <v>1</v>
      </c>
      <c r="E26" s="290">
        <v>0</v>
      </c>
      <c r="F26" s="290">
        <f>D26*E26</f>
        <v>0</v>
      </c>
      <c r="G26" s="289" t="s">
        <v>1111</v>
      </c>
      <c r="H26" s="290">
        <v>0</v>
      </c>
      <c r="I26" s="290">
        <f>D26*H26</f>
        <v>0</v>
      </c>
      <c r="J26" s="290">
        <f t="shared" si="2"/>
        <v>0</v>
      </c>
      <c r="K26" s="290">
        <f t="shared" si="2"/>
        <v>0</v>
      </c>
      <c r="L26" s="287"/>
      <c r="M26" s="287"/>
    </row>
    <row r="27" spans="1:13">
      <c r="A27" s="289" t="s">
        <v>1111</v>
      </c>
      <c r="B27" s="289" t="s">
        <v>1129</v>
      </c>
      <c r="C27" s="289" t="s">
        <v>1114</v>
      </c>
      <c r="D27" s="290">
        <v>1</v>
      </c>
      <c r="E27" s="290">
        <v>0</v>
      </c>
      <c r="F27" s="290">
        <f>D27*E27</f>
        <v>0</v>
      </c>
      <c r="G27" s="289" t="s">
        <v>1111</v>
      </c>
      <c r="H27" s="290">
        <v>0</v>
      </c>
      <c r="I27" s="290">
        <f>D27*H27</f>
        <v>0</v>
      </c>
      <c r="J27" s="290">
        <f t="shared" si="2"/>
        <v>0</v>
      </c>
      <c r="K27" s="290">
        <f t="shared" si="2"/>
        <v>0</v>
      </c>
      <c r="L27" s="287"/>
      <c r="M27" s="287"/>
    </row>
    <row r="28" spans="1:13" ht="15">
      <c r="A28" s="291" t="s">
        <v>1111</v>
      </c>
      <c r="B28" s="291" t="s">
        <v>1120</v>
      </c>
      <c r="C28" s="291" t="s">
        <v>1111</v>
      </c>
      <c r="D28" s="292"/>
      <c r="E28" s="292"/>
      <c r="F28" s="292">
        <f>SUM(F23:F27)</f>
        <v>0</v>
      </c>
      <c r="G28" s="291" t="s">
        <v>1111</v>
      </c>
      <c r="H28" s="292"/>
      <c r="I28" s="292">
        <f>SUM(I23:I27)</f>
        <v>0</v>
      </c>
      <c r="J28" s="292"/>
      <c r="K28" s="292">
        <f>SUM(K23:K27)</f>
        <v>0</v>
      </c>
      <c r="L28" s="287"/>
      <c r="M28" s="287"/>
    </row>
    <row r="29" spans="1:13">
      <c r="A29" s="289" t="s">
        <v>1111</v>
      </c>
      <c r="B29" s="289" t="s">
        <v>1111</v>
      </c>
      <c r="C29" s="289" t="s">
        <v>1111</v>
      </c>
      <c r="D29" s="290"/>
      <c r="E29" s="290"/>
      <c r="F29" s="290"/>
      <c r="G29" s="289" t="s">
        <v>1111</v>
      </c>
      <c r="H29" s="290"/>
      <c r="I29" s="290"/>
      <c r="J29" s="290"/>
      <c r="K29" s="290"/>
      <c r="L29" s="287"/>
      <c r="M29" s="287"/>
    </row>
    <row r="30" spans="1:13" ht="15">
      <c r="A30" s="291" t="s">
        <v>1111</v>
      </c>
      <c r="B30" s="291" t="s">
        <v>1130</v>
      </c>
      <c r="C30" s="291" t="s">
        <v>1111</v>
      </c>
      <c r="D30" s="292"/>
      <c r="E30" s="292"/>
      <c r="F30" s="292"/>
      <c r="G30" s="291" t="s">
        <v>1111</v>
      </c>
      <c r="H30" s="292"/>
      <c r="I30" s="292"/>
      <c r="J30" s="292"/>
      <c r="K30" s="292"/>
      <c r="L30" s="287"/>
      <c r="M30" s="287"/>
    </row>
    <row r="31" spans="1:13">
      <c r="A31" s="289" t="s">
        <v>1111</v>
      </c>
      <c r="B31" s="289" t="s">
        <v>1131</v>
      </c>
      <c r="C31" s="289" t="s">
        <v>1114</v>
      </c>
      <c r="D31" s="290">
        <v>1</v>
      </c>
      <c r="E31" s="290">
        <v>0</v>
      </c>
      <c r="F31" s="290">
        <f>D31*E31</f>
        <v>0</v>
      </c>
      <c r="G31" s="289" t="s">
        <v>1111</v>
      </c>
      <c r="H31" s="290">
        <v>0</v>
      </c>
      <c r="I31" s="290">
        <f>D31*H31</f>
        <v>0</v>
      </c>
      <c r="J31" s="290">
        <f t="shared" ref="J31:K39" si="3">E31+H31</f>
        <v>0</v>
      </c>
      <c r="K31" s="290">
        <f t="shared" si="3"/>
        <v>0</v>
      </c>
      <c r="L31" s="287"/>
      <c r="M31" s="287"/>
    </row>
    <row r="32" spans="1:13">
      <c r="A32" s="289" t="s">
        <v>1111</v>
      </c>
      <c r="B32" s="289" t="s">
        <v>1132</v>
      </c>
      <c r="C32" s="289" t="s">
        <v>1111</v>
      </c>
      <c r="D32" s="290"/>
      <c r="E32" s="290"/>
      <c r="F32" s="290"/>
      <c r="G32" s="289" t="s">
        <v>1111</v>
      </c>
      <c r="H32" s="290"/>
      <c r="I32" s="290"/>
      <c r="J32" s="290"/>
      <c r="K32" s="290"/>
      <c r="L32" s="287"/>
      <c r="M32" s="287"/>
    </row>
    <row r="33" spans="1:13">
      <c r="A33" s="289" t="s">
        <v>1111</v>
      </c>
      <c r="B33" s="289" t="s">
        <v>1127</v>
      </c>
      <c r="C33" s="289" t="s">
        <v>1114</v>
      </c>
      <c r="D33" s="290">
        <v>1</v>
      </c>
      <c r="E33" s="290">
        <v>0</v>
      </c>
      <c r="F33" s="290">
        <f t="shared" ref="F33:F39" si="4">D33*E33</f>
        <v>0</v>
      </c>
      <c r="G33" s="289" t="s">
        <v>1111</v>
      </c>
      <c r="H33" s="290">
        <v>0</v>
      </c>
      <c r="I33" s="290">
        <f t="shared" ref="I33:I39" si="5">D33*H33</f>
        <v>0</v>
      </c>
      <c r="J33" s="290">
        <f t="shared" si="3"/>
        <v>0</v>
      </c>
      <c r="K33" s="290">
        <f t="shared" si="3"/>
        <v>0</v>
      </c>
      <c r="L33" s="287"/>
      <c r="M33" s="287"/>
    </row>
    <row r="34" spans="1:13">
      <c r="A34" s="289" t="s">
        <v>1111</v>
      </c>
      <c r="B34" s="289" t="s">
        <v>1117</v>
      </c>
      <c r="C34" s="289" t="s">
        <v>1114</v>
      </c>
      <c r="D34" s="290">
        <v>1</v>
      </c>
      <c r="E34" s="290">
        <v>0</v>
      </c>
      <c r="F34" s="290">
        <f t="shared" si="4"/>
        <v>0</v>
      </c>
      <c r="G34" s="289" t="s">
        <v>1111</v>
      </c>
      <c r="H34" s="290">
        <v>0</v>
      </c>
      <c r="I34" s="290">
        <f t="shared" si="5"/>
        <v>0</v>
      </c>
      <c r="J34" s="290">
        <f t="shared" si="3"/>
        <v>0</v>
      </c>
      <c r="K34" s="290">
        <f t="shared" si="3"/>
        <v>0</v>
      </c>
      <c r="L34" s="287"/>
      <c r="M34" s="287"/>
    </row>
    <row r="35" spans="1:13">
      <c r="A35" s="289" t="s">
        <v>1111</v>
      </c>
      <c r="B35" s="289" t="s">
        <v>1118</v>
      </c>
      <c r="C35" s="289" t="s">
        <v>1114</v>
      </c>
      <c r="D35" s="290">
        <v>4</v>
      </c>
      <c r="E35" s="290">
        <v>0</v>
      </c>
      <c r="F35" s="290">
        <f t="shared" si="4"/>
        <v>0</v>
      </c>
      <c r="G35" s="289" t="s">
        <v>1111</v>
      </c>
      <c r="H35" s="290">
        <v>0</v>
      </c>
      <c r="I35" s="290">
        <f t="shared" si="5"/>
        <v>0</v>
      </c>
      <c r="J35" s="290">
        <f t="shared" si="3"/>
        <v>0</v>
      </c>
      <c r="K35" s="290">
        <f t="shared" si="3"/>
        <v>0</v>
      </c>
      <c r="L35" s="287"/>
      <c r="M35" s="287"/>
    </row>
    <row r="36" spans="1:13">
      <c r="A36" s="289" t="s">
        <v>1111</v>
      </c>
      <c r="B36" s="289" t="s">
        <v>1122</v>
      </c>
      <c r="C36" s="289" t="s">
        <v>1114</v>
      </c>
      <c r="D36" s="290">
        <v>1</v>
      </c>
      <c r="E36" s="290">
        <v>0</v>
      </c>
      <c r="F36" s="290">
        <f t="shared" si="4"/>
        <v>0</v>
      </c>
      <c r="G36" s="289" t="s">
        <v>1111</v>
      </c>
      <c r="H36" s="290">
        <v>0</v>
      </c>
      <c r="I36" s="290">
        <f t="shared" si="5"/>
        <v>0</v>
      </c>
      <c r="J36" s="290">
        <f t="shared" si="3"/>
        <v>0</v>
      </c>
      <c r="K36" s="290">
        <f t="shared" si="3"/>
        <v>0</v>
      </c>
      <c r="L36" s="287"/>
      <c r="M36" s="287"/>
    </row>
    <row r="37" spans="1:13">
      <c r="A37" s="289" t="s">
        <v>1111</v>
      </c>
      <c r="B37" s="289" t="s">
        <v>1133</v>
      </c>
      <c r="C37" s="289" t="s">
        <v>1114</v>
      </c>
      <c r="D37" s="290">
        <v>7</v>
      </c>
      <c r="E37" s="290">
        <v>0</v>
      </c>
      <c r="F37" s="290">
        <f t="shared" si="4"/>
        <v>0</v>
      </c>
      <c r="G37" s="289" t="s">
        <v>1111</v>
      </c>
      <c r="H37" s="290">
        <v>0</v>
      </c>
      <c r="I37" s="290">
        <f t="shared" si="5"/>
        <v>0</v>
      </c>
      <c r="J37" s="290">
        <f t="shared" si="3"/>
        <v>0</v>
      </c>
      <c r="K37" s="290">
        <f t="shared" si="3"/>
        <v>0</v>
      </c>
      <c r="L37" s="287"/>
      <c r="M37" s="287"/>
    </row>
    <row r="38" spans="1:13">
      <c r="A38" s="289" t="s">
        <v>1111</v>
      </c>
      <c r="B38" s="289" t="s">
        <v>1134</v>
      </c>
      <c r="C38" s="289" t="s">
        <v>1114</v>
      </c>
      <c r="D38" s="290">
        <v>1</v>
      </c>
      <c r="E38" s="290">
        <v>0</v>
      </c>
      <c r="F38" s="290">
        <f t="shared" si="4"/>
        <v>0</v>
      </c>
      <c r="G38" s="289" t="s">
        <v>1111</v>
      </c>
      <c r="H38" s="290">
        <v>0</v>
      </c>
      <c r="I38" s="290">
        <f t="shared" si="5"/>
        <v>0</v>
      </c>
      <c r="J38" s="290">
        <f t="shared" si="3"/>
        <v>0</v>
      </c>
      <c r="K38" s="290">
        <f t="shared" si="3"/>
        <v>0</v>
      </c>
      <c r="L38" s="287"/>
      <c r="M38" s="287"/>
    </row>
    <row r="39" spans="1:13">
      <c r="A39" s="289" t="s">
        <v>1111</v>
      </c>
      <c r="B39" s="289" t="s">
        <v>1135</v>
      </c>
      <c r="C39" s="289" t="s">
        <v>1114</v>
      </c>
      <c r="D39" s="290">
        <v>1</v>
      </c>
      <c r="E39" s="290">
        <v>0</v>
      </c>
      <c r="F39" s="290">
        <f t="shared" si="4"/>
        <v>0</v>
      </c>
      <c r="G39" s="289" t="s">
        <v>1111</v>
      </c>
      <c r="H39" s="290">
        <v>0</v>
      </c>
      <c r="I39" s="290">
        <f t="shared" si="5"/>
        <v>0</v>
      </c>
      <c r="J39" s="290">
        <f t="shared" si="3"/>
        <v>0</v>
      </c>
      <c r="K39" s="290">
        <f t="shared" si="3"/>
        <v>0</v>
      </c>
      <c r="L39" s="287"/>
      <c r="M39" s="287"/>
    </row>
    <row r="40" spans="1:13" ht="15">
      <c r="A40" s="291" t="s">
        <v>1111</v>
      </c>
      <c r="B40" s="291" t="s">
        <v>1120</v>
      </c>
      <c r="C40" s="291" t="s">
        <v>1111</v>
      </c>
      <c r="D40" s="292"/>
      <c r="E40" s="292"/>
      <c r="F40" s="292">
        <f>SUM(F31:F39)</f>
        <v>0</v>
      </c>
      <c r="G40" s="291" t="s">
        <v>1111</v>
      </c>
      <c r="H40" s="292"/>
      <c r="I40" s="292">
        <f>SUM(I31:I39)</f>
        <v>0</v>
      </c>
      <c r="J40" s="292"/>
      <c r="K40" s="292">
        <f>SUM(K31:K39)</f>
        <v>0</v>
      </c>
      <c r="L40" s="287"/>
      <c r="M40" s="287"/>
    </row>
    <row r="41" spans="1:13">
      <c r="A41" s="289" t="s">
        <v>1111</v>
      </c>
      <c r="B41" s="289" t="s">
        <v>1111</v>
      </c>
      <c r="C41" s="289" t="s">
        <v>1111</v>
      </c>
      <c r="D41" s="290"/>
      <c r="E41" s="290"/>
      <c r="F41" s="290"/>
      <c r="G41" s="289" t="s">
        <v>1111</v>
      </c>
      <c r="H41" s="290"/>
      <c r="I41" s="290"/>
      <c r="J41" s="290"/>
      <c r="K41" s="290"/>
      <c r="L41" s="287"/>
      <c r="M41" s="287"/>
    </row>
    <row r="42" spans="1:13" ht="15">
      <c r="A42" s="291" t="s">
        <v>1111</v>
      </c>
      <c r="B42" s="291" t="s">
        <v>1136</v>
      </c>
      <c r="C42" s="291" t="s">
        <v>1111</v>
      </c>
      <c r="D42" s="292"/>
      <c r="E42" s="292"/>
      <c r="F42" s="292"/>
      <c r="G42" s="291" t="s">
        <v>1111</v>
      </c>
      <c r="H42" s="292"/>
      <c r="I42" s="292"/>
      <c r="J42" s="292"/>
      <c r="K42" s="292"/>
      <c r="L42" s="287"/>
      <c r="M42" s="287"/>
    </row>
    <row r="43" spans="1:13">
      <c r="A43" s="289" t="s">
        <v>1111</v>
      </c>
      <c r="B43" s="289" t="s">
        <v>1125</v>
      </c>
      <c r="C43" s="289" t="s">
        <v>1114</v>
      </c>
      <c r="D43" s="290">
        <v>1</v>
      </c>
      <c r="E43" s="290">
        <v>0</v>
      </c>
      <c r="F43" s="290">
        <f>D43*E43</f>
        <v>0</v>
      </c>
      <c r="G43" s="289" t="s">
        <v>1111</v>
      </c>
      <c r="H43" s="290">
        <v>0</v>
      </c>
      <c r="I43" s="290">
        <f>D43*H43</f>
        <v>0</v>
      </c>
      <c r="J43" s="290">
        <f t="shared" ref="J43:K51" si="6">E43+H43</f>
        <v>0</v>
      </c>
      <c r="K43" s="290">
        <f t="shared" si="6"/>
        <v>0</v>
      </c>
      <c r="L43" s="287"/>
      <c r="M43" s="287"/>
    </row>
    <row r="44" spans="1:13">
      <c r="A44" s="289" t="s">
        <v>1111</v>
      </c>
      <c r="B44" s="289" t="s">
        <v>1126</v>
      </c>
      <c r="C44" s="289" t="s">
        <v>1111</v>
      </c>
      <c r="D44" s="290"/>
      <c r="E44" s="290"/>
      <c r="F44" s="290"/>
      <c r="G44" s="289" t="s">
        <v>1111</v>
      </c>
      <c r="H44" s="290"/>
      <c r="I44" s="290"/>
      <c r="J44" s="290"/>
      <c r="K44" s="290"/>
      <c r="L44" s="287"/>
      <c r="M44" s="287"/>
    </row>
    <row r="45" spans="1:13">
      <c r="A45" s="289" t="s">
        <v>1111</v>
      </c>
      <c r="B45" s="289" t="s">
        <v>1116</v>
      </c>
      <c r="C45" s="289" t="s">
        <v>1114</v>
      </c>
      <c r="D45" s="290">
        <v>1</v>
      </c>
      <c r="E45" s="290">
        <v>0</v>
      </c>
      <c r="F45" s="290">
        <f t="shared" ref="F45:F51" si="7">D45*E45</f>
        <v>0</v>
      </c>
      <c r="G45" s="289" t="s">
        <v>1111</v>
      </c>
      <c r="H45" s="290">
        <v>0</v>
      </c>
      <c r="I45" s="290">
        <f t="shared" ref="I45:I51" si="8">D45*H45</f>
        <v>0</v>
      </c>
      <c r="J45" s="290">
        <f t="shared" si="6"/>
        <v>0</v>
      </c>
      <c r="K45" s="290">
        <f t="shared" si="6"/>
        <v>0</v>
      </c>
      <c r="L45" s="287"/>
      <c r="M45" s="287"/>
    </row>
    <row r="46" spans="1:13">
      <c r="A46" s="289" t="s">
        <v>1111</v>
      </c>
      <c r="B46" s="289" t="s">
        <v>1137</v>
      </c>
      <c r="C46" s="289" t="s">
        <v>1114</v>
      </c>
      <c r="D46" s="290">
        <v>1</v>
      </c>
      <c r="E46" s="290">
        <v>0</v>
      </c>
      <c r="F46" s="290">
        <f t="shared" si="7"/>
        <v>0</v>
      </c>
      <c r="G46" s="289" t="s">
        <v>1111</v>
      </c>
      <c r="H46" s="290">
        <v>0</v>
      </c>
      <c r="I46" s="290">
        <f t="shared" si="8"/>
        <v>0</v>
      </c>
      <c r="J46" s="290">
        <f t="shared" si="6"/>
        <v>0</v>
      </c>
      <c r="K46" s="290">
        <f t="shared" si="6"/>
        <v>0</v>
      </c>
      <c r="L46" s="287"/>
      <c r="M46" s="287"/>
    </row>
    <row r="47" spans="1:13">
      <c r="A47" s="289" t="s">
        <v>1111</v>
      </c>
      <c r="B47" s="289" t="s">
        <v>1138</v>
      </c>
      <c r="C47" s="289" t="s">
        <v>1114</v>
      </c>
      <c r="D47" s="290">
        <v>1</v>
      </c>
      <c r="E47" s="290">
        <v>0</v>
      </c>
      <c r="F47" s="290">
        <f t="shared" si="7"/>
        <v>0</v>
      </c>
      <c r="G47" s="289" t="s">
        <v>1111</v>
      </c>
      <c r="H47" s="290">
        <v>0</v>
      </c>
      <c r="I47" s="290">
        <f t="shared" si="8"/>
        <v>0</v>
      </c>
      <c r="J47" s="290">
        <f t="shared" si="6"/>
        <v>0</v>
      </c>
      <c r="K47" s="290">
        <f t="shared" si="6"/>
        <v>0</v>
      </c>
      <c r="L47" s="287"/>
      <c r="M47" s="287"/>
    </row>
    <row r="48" spans="1:13">
      <c r="A48" s="289" t="s">
        <v>1111</v>
      </c>
      <c r="B48" s="289" t="s">
        <v>1139</v>
      </c>
      <c r="C48" s="289" t="s">
        <v>1114</v>
      </c>
      <c r="D48" s="290">
        <v>2</v>
      </c>
      <c r="E48" s="290">
        <v>0</v>
      </c>
      <c r="F48" s="290">
        <f t="shared" si="7"/>
        <v>0</v>
      </c>
      <c r="G48" s="289" t="s">
        <v>1111</v>
      </c>
      <c r="H48" s="290">
        <v>0</v>
      </c>
      <c r="I48" s="290">
        <f t="shared" si="8"/>
        <v>0</v>
      </c>
      <c r="J48" s="290">
        <f t="shared" si="6"/>
        <v>0</v>
      </c>
      <c r="K48" s="290">
        <f t="shared" si="6"/>
        <v>0</v>
      </c>
      <c r="L48" s="287"/>
      <c r="M48" s="287"/>
    </row>
    <row r="49" spans="1:13">
      <c r="A49" s="289" t="s">
        <v>1111</v>
      </c>
      <c r="B49" s="289" t="s">
        <v>1140</v>
      </c>
      <c r="C49" s="289" t="s">
        <v>1114</v>
      </c>
      <c r="D49" s="290">
        <v>3</v>
      </c>
      <c r="E49" s="290">
        <v>0</v>
      </c>
      <c r="F49" s="290">
        <f t="shared" si="7"/>
        <v>0</v>
      </c>
      <c r="G49" s="289" t="s">
        <v>1111</v>
      </c>
      <c r="H49" s="290">
        <v>0</v>
      </c>
      <c r="I49" s="290">
        <f t="shared" si="8"/>
        <v>0</v>
      </c>
      <c r="J49" s="290">
        <f t="shared" si="6"/>
        <v>0</v>
      </c>
      <c r="K49" s="290">
        <f t="shared" si="6"/>
        <v>0</v>
      </c>
      <c r="L49" s="287"/>
      <c r="M49" s="287"/>
    </row>
    <row r="50" spans="1:13">
      <c r="A50" s="289" t="s">
        <v>1111</v>
      </c>
      <c r="B50" s="289" t="s">
        <v>1141</v>
      </c>
      <c r="C50" s="289" t="s">
        <v>1114</v>
      </c>
      <c r="D50" s="290">
        <v>1</v>
      </c>
      <c r="E50" s="290">
        <v>0</v>
      </c>
      <c r="F50" s="290">
        <f t="shared" si="7"/>
        <v>0</v>
      </c>
      <c r="G50" s="289" t="s">
        <v>1111</v>
      </c>
      <c r="H50" s="290">
        <v>0</v>
      </c>
      <c r="I50" s="290">
        <f t="shared" si="8"/>
        <v>0</v>
      </c>
      <c r="J50" s="290">
        <f t="shared" si="6"/>
        <v>0</v>
      </c>
      <c r="K50" s="290">
        <f t="shared" si="6"/>
        <v>0</v>
      </c>
      <c r="L50" s="287"/>
      <c r="M50" s="287"/>
    </row>
    <row r="51" spans="1:13">
      <c r="A51" s="289" t="s">
        <v>1111</v>
      </c>
      <c r="B51" s="289" t="s">
        <v>1142</v>
      </c>
      <c r="C51" s="289" t="s">
        <v>1114</v>
      </c>
      <c r="D51" s="290">
        <v>2</v>
      </c>
      <c r="E51" s="290">
        <v>0</v>
      </c>
      <c r="F51" s="290">
        <f t="shared" si="7"/>
        <v>0</v>
      </c>
      <c r="G51" s="289" t="s">
        <v>1111</v>
      </c>
      <c r="H51" s="290">
        <v>0</v>
      </c>
      <c r="I51" s="290">
        <f t="shared" si="8"/>
        <v>0</v>
      </c>
      <c r="J51" s="290">
        <f t="shared" si="6"/>
        <v>0</v>
      </c>
      <c r="K51" s="290">
        <f t="shared" si="6"/>
        <v>0</v>
      </c>
      <c r="L51" s="287"/>
      <c r="M51" s="287"/>
    </row>
    <row r="52" spans="1:13" ht="15">
      <c r="A52" s="291" t="s">
        <v>1111</v>
      </c>
      <c r="B52" s="291" t="s">
        <v>1120</v>
      </c>
      <c r="C52" s="291" t="s">
        <v>1111</v>
      </c>
      <c r="D52" s="292"/>
      <c r="E52" s="292"/>
      <c r="F52" s="292">
        <f>SUM(F43:F51)</f>
        <v>0</v>
      </c>
      <c r="G52" s="291" t="s">
        <v>1111</v>
      </c>
      <c r="H52" s="292"/>
      <c r="I52" s="292">
        <f>SUM(I43:I51)</f>
        <v>0</v>
      </c>
      <c r="J52" s="292"/>
      <c r="K52" s="292">
        <f>SUM(K43:K51)</f>
        <v>0</v>
      </c>
      <c r="L52" s="287"/>
      <c r="M52" s="287"/>
    </row>
    <row r="53" spans="1:13">
      <c r="A53" s="289" t="s">
        <v>1111</v>
      </c>
      <c r="B53" s="289" t="s">
        <v>1111</v>
      </c>
      <c r="C53" s="289" t="s">
        <v>1111</v>
      </c>
      <c r="D53" s="293"/>
      <c r="E53" s="293"/>
      <c r="F53" s="293"/>
      <c r="G53" s="289" t="s">
        <v>1111</v>
      </c>
      <c r="H53" s="293"/>
      <c r="I53" s="293"/>
      <c r="J53" s="293"/>
      <c r="K53" s="293"/>
      <c r="L53" s="287"/>
      <c r="M53" s="287"/>
    </row>
    <row r="54" spans="1:13" ht="15">
      <c r="A54" s="291" t="s">
        <v>1111</v>
      </c>
      <c r="B54" s="291" t="s">
        <v>1143</v>
      </c>
      <c r="C54" s="291" t="s">
        <v>1111</v>
      </c>
      <c r="D54" s="292"/>
      <c r="E54" s="292"/>
      <c r="F54" s="292"/>
      <c r="G54" s="291" t="s">
        <v>1111</v>
      </c>
      <c r="H54" s="292"/>
      <c r="I54" s="292"/>
      <c r="J54" s="292"/>
      <c r="K54" s="292"/>
      <c r="L54" s="287"/>
      <c r="M54" s="287"/>
    </row>
    <row r="55" spans="1:13">
      <c r="A55" s="289" t="s">
        <v>1111</v>
      </c>
      <c r="B55" s="289" t="s">
        <v>1144</v>
      </c>
      <c r="C55" s="289" t="s">
        <v>1111</v>
      </c>
      <c r="D55" s="290"/>
      <c r="E55" s="290"/>
      <c r="F55" s="290"/>
      <c r="G55" s="289" t="s">
        <v>1111</v>
      </c>
      <c r="H55" s="290"/>
      <c r="I55" s="290"/>
      <c r="J55" s="290"/>
      <c r="K55" s="290"/>
      <c r="L55" s="287"/>
      <c r="M55" s="287"/>
    </row>
    <row r="56" spans="1:13">
      <c r="A56" s="289" t="s">
        <v>1111</v>
      </c>
      <c r="B56" s="289" t="s">
        <v>1145</v>
      </c>
      <c r="C56" s="289" t="s">
        <v>1111</v>
      </c>
      <c r="D56" s="290"/>
      <c r="E56" s="290"/>
      <c r="F56" s="290"/>
      <c r="G56" s="289" t="s">
        <v>1111</v>
      </c>
      <c r="H56" s="290"/>
      <c r="I56" s="290"/>
      <c r="J56" s="290"/>
      <c r="K56" s="290"/>
      <c r="L56" s="287"/>
      <c r="M56" s="287"/>
    </row>
    <row r="57" spans="1:13">
      <c r="A57" s="289" t="s">
        <v>1111</v>
      </c>
      <c r="B57" s="289" t="s">
        <v>1146</v>
      </c>
      <c r="C57" s="289" t="s">
        <v>832</v>
      </c>
      <c r="D57" s="290">
        <v>1</v>
      </c>
      <c r="E57" s="290">
        <v>0</v>
      </c>
      <c r="F57" s="290">
        <f>D57*E57</f>
        <v>0</v>
      </c>
      <c r="G57" s="289" t="s">
        <v>1111</v>
      </c>
      <c r="H57" s="290">
        <v>0</v>
      </c>
      <c r="I57" s="290">
        <f>D57*H57</f>
        <v>0</v>
      </c>
      <c r="J57" s="290">
        <f>E57+H57</f>
        <v>0</v>
      </c>
      <c r="K57" s="290">
        <f>F57+I57</f>
        <v>0</v>
      </c>
      <c r="L57" s="287"/>
      <c r="M57" s="287"/>
    </row>
    <row r="58" spans="1:13">
      <c r="A58" s="289" t="s">
        <v>1111</v>
      </c>
      <c r="B58" s="289" t="s">
        <v>1147</v>
      </c>
      <c r="C58" s="289" t="s">
        <v>1111</v>
      </c>
      <c r="D58" s="290"/>
      <c r="E58" s="290"/>
      <c r="F58" s="290"/>
      <c r="G58" s="289" t="s">
        <v>1111</v>
      </c>
      <c r="H58" s="290"/>
      <c r="I58" s="290"/>
      <c r="J58" s="290"/>
      <c r="K58" s="290"/>
      <c r="L58" s="287"/>
      <c r="M58" s="287"/>
    </row>
    <row r="59" spans="1:13" ht="15">
      <c r="A59" s="291" t="s">
        <v>1111</v>
      </c>
      <c r="B59" s="291" t="s">
        <v>1120</v>
      </c>
      <c r="C59" s="291" t="s">
        <v>1111</v>
      </c>
      <c r="D59" s="292"/>
      <c r="E59" s="292"/>
      <c r="F59" s="292">
        <f>SUM(F55:F58)</f>
        <v>0</v>
      </c>
      <c r="G59" s="291" t="s">
        <v>1111</v>
      </c>
      <c r="H59" s="292"/>
      <c r="I59" s="292">
        <f>SUM(I55:I58)</f>
        <v>0</v>
      </c>
      <c r="J59" s="292"/>
      <c r="K59" s="292">
        <f>SUM(K55:K58)</f>
        <v>0</v>
      </c>
      <c r="L59" s="287"/>
      <c r="M59" s="287"/>
    </row>
    <row r="60" spans="1:13" ht="12" customHeight="1">
      <c r="A60" s="289" t="s">
        <v>1111</v>
      </c>
      <c r="B60" s="289" t="s">
        <v>1111</v>
      </c>
      <c r="C60" s="289" t="s">
        <v>1111</v>
      </c>
      <c r="D60" s="290"/>
      <c r="E60" s="290"/>
      <c r="F60" s="290"/>
      <c r="G60" s="289" t="s">
        <v>1111</v>
      </c>
      <c r="H60" s="290"/>
      <c r="I60" s="290"/>
      <c r="J60" s="290"/>
      <c r="K60" s="290"/>
      <c r="L60" s="287"/>
      <c r="M60" s="287"/>
    </row>
    <row r="61" spans="1:13">
      <c r="A61" s="289" t="s">
        <v>1111</v>
      </c>
      <c r="B61" s="289" t="s">
        <v>1111</v>
      </c>
      <c r="C61" s="289" t="s">
        <v>1111</v>
      </c>
      <c r="D61" s="290"/>
      <c r="E61" s="290"/>
      <c r="F61" s="290"/>
      <c r="G61" s="289" t="s">
        <v>1111</v>
      </c>
      <c r="H61" s="290"/>
      <c r="I61" s="290"/>
      <c r="J61" s="290"/>
      <c r="K61" s="290"/>
      <c r="L61" s="287"/>
      <c r="M61" s="287"/>
    </row>
    <row r="62" spans="1:13" ht="15">
      <c r="A62" s="291" t="s">
        <v>1111</v>
      </c>
      <c r="B62" s="291" t="s">
        <v>1148</v>
      </c>
      <c r="C62" s="291" t="s">
        <v>1111</v>
      </c>
      <c r="D62" s="292"/>
      <c r="E62" s="292"/>
      <c r="F62" s="292"/>
      <c r="G62" s="291" t="s">
        <v>1111</v>
      </c>
      <c r="H62" s="292"/>
      <c r="I62" s="292"/>
      <c r="J62" s="292"/>
      <c r="K62" s="292"/>
      <c r="L62" s="287"/>
      <c r="M62" s="287"/>
    </row>
    <row r="63" spans="1:13">
      <c r="A63" s="289" t="s">
        <v>1111</v>
      </c>
      <c r="B63" s="289" t="s">
        <v>1149</v>
      </c>
      <c r="C63" s="289" t="s">
        <v>1111</v>
      </c>
      <c r="D63" s="290"/>
      <c r="E63" s="290"/>
      <c r="F63" s="290"/>
      <c r="G63" s="289" t="s">
        <v>1111</v>
      </c>
      <c r="H63" s="290"/>
      <c r="I63" s="290"/>
      <c r="J63" s="290"/>
      <c r="K63" s="290"/>
      <c r="L63" s="287"/>
      <c r="M63" s="287"/>
    </row>
    <row r="64" spans="1:13">
      <c r="A64" s="289" t="s">
        <v>1111</v>
      </c>
      <c r="B64" s="289" t="s">
        <v>1150</v>
      </c>
      <c r="C64" s="289" t="s">
        <v>1114</v>
      </c>
      <c r="D64" s="290">
        <v>1</v>
      </c>
      <c r="E64" s="290">
        <v>0</v>
      </c>
      <c r="F64" s="290">
        <f t="shared" ref="F64:F71" si="9">D64*E64</f>
        <v>0</v>
      </c>
      <c r="G64" s="289" t="s">
        <v>1111</v>
      </c>
      <c r="H64" s="290">
        <v>0</v>
      </c>
      <c r="I64" s="290">
        <f t="shared" ref="I64:I71" si="10">D64*H64</f>
        <v>0</v>
      </c>
      <c r="J64" s="290">
        <f t="shared" ref="J64:K71" si="11">E64+H64</f>
        <v>0</v>
      </c>
      <c r="K64" s="290">
        <f t="shared" si="11"/>
        <v>0</v>
      </c>
      <c r="L64" s="287"/>
      <c r="M64" s="287"/>
    </row>
    <row r="65" spans="1:13">
      <c r="A65" s="289" t="s">
        <v>1111</v>
      </c>
      <c r="B65" s="289" t="s">
        <v>1151</v>
      </c>
      <c r="C65" s="289" t="s">
        <v>1114</v>
      </c>
      <c r="D65" s="290">
        <v>1</v>
      </c>
      <c r="E65" s="290">
        <v>0</v>
      </c>
      <c r="F65" s="290">
        <f t="shared" si="9"/>
        <v>0</v>
      </c>
      <c r="G65" s="289" t="s">
        <v>1111</v>
      </c>
      <c r="H65" s="290">
        <v>0</v>
      </c>
      <c r="I65" s="290">
        <f t="shared" si="10"/>
        <v>0</v>
      </c>
      <c r="J65" s="290">
        <f t="shared" si="11"/>
        <v>0</v>
      </c>
      <c r="K65" s="290">
        <f t="shared" si="11"/>
        <v>0</v>
      </c>
      <c r="L65" s="287"/>
      <c r="M65" s="287"/>
    </row>
    <row r="66" spans="1:13">
      <c r="A66" s="289" t="s">
        <v>1111</v>
      </c>
      <c r="B66" s="289" t="s">
        <v>1152</v>
      </c>
      <c r="C66" s="289" t="s">
        <v>1114</v>
      </c>
      <c r="D66" s="290">
        <v>1</v>
      </c>
      <c r="E66" s="290">
        <v>0</v>
      </c>
      <c r="F66" s="290">
        <f t="shared" si="9"/>
        <v>0</v>
      </c>
      <c r="G66" s="289" t="s">
        <v>1111</v>
      </c>
      <c r="H66" s="290">
        <v>0</v>
      </c>
      <c r="I66" s="290">
        <f t="shared" si="10"/>
        <v>0</v>
      </c>
      <c r="J66" s="290">
        <f t="shared" si="11"/>
        <v>0</v>
      </c>
      <c r="K66" s="290">
        <f t="shared" si="11"/>
        <v>0</v>
      </c>
      <c r="L66" s="287"/>
      <c r="M66" s="287"/>
    </row>
    <row r="67" spans="1:13">
      <c r="A67" s="289" t="s">
        <v>1111</v>
      </c>
      <c r="B67" s="289" t="s">
        <v>1153</v>
      </c>
      <c r="C67" s="289" t="s">
        <v>1114</v>
      </c>
      <c r="D67" s="290">
        <v>1</v>
      </c>
      <c r="E67" s="290">
        <v>0</v>
      </c>
      <c r="F67" s="290">
        <f t="shared" si="9"/>
        <v>0</v>
      </c>
      <c r="G67" s="289" t="s">
        <v>1111</v>
      </c>
      <c r="H67" s="290">
        <v>0</v>
      </c>
      <c r="I67" s="290">
        <f t="shared" si="10"/>
        <v>0</v>
      </c>
      <c r="J67" s="290">
        <f t="shared" si="11"/>
        <v>0</v>
      </c>
      <c r="K67" s="290">
        <f t="shared" si="11"/>
        <v>0</v>
      </c>
      <c r="L67" s="287"/>
      <c r="M67" s="287"/>
    </row>
    <row r="68" spans="1:13">
      <c r="A68" s="289" t="s">
        <v>1111</v>
      </c>
      <c r="B68" s="289" t="s">
        <v>1154</v>
      </c>
      <c r="C68" s="289" t="s">
        <v>1114</v>
      </c>
      <c r="D68" s="290">
        <v>1</v>
      </c>
      <c r="E68" s="290">
        <v>0</v>
      </c>
      <c r="F68" s="290">
        <f t="shared" si="9"/>
        <v>0</v>
      </c>
      <c r="G68" s="289" t="s">
        <v>1111</v>
      </c>
      <c r="H68" s="290">
        <v>0</v>
      </c>
      <c r="I68" s="290">
        <f t="shared" si="10"/>
        <v>0</v>
      </c>
      <c r="J68" s="290">
        <f t="shared" si="11"/>
        <v>0</v>
      </c>
      <c r="K68" s="290">
        <f t="shared" si="11"/>
        <v>0</v>
      </c>
      <c r="L68" s="287"/>
      <c r="M68" s="287"/>
    </row>
    <row r="69" spans="1:13">
      <c r="A69" s="289" t="s">
        <v>1111</v>
      </c>
      <c r="B69" s="289" t="s">
        <v>1155</v>
      </c>
      <c r="C69" s="289" t="s">
        <v>1114</v>
      </c>
      <c r="D69" s="290">
        <v>1</v>
      </c>
      <c r="E69" s="290">
        <v>0</v>
      </c>
      <c r="F69" s="290">
        <f t="shared" si="9"/>
        <v>0</v>
      </c>
      <c r="G69" s="289" t="s">
        <v>1111</v>
      </c>
      <c r="H69" s="290">
        <v>0</v>
      </c>
      <c r="I69" s="290">
        <f t="shared" si="10"/>
        <v>0</v>
      </c>
      <c r="J69" s="290">
        <f t="shared" si="11"/>
        <v>0</v>
      </c>
      <c r="K69" s="290">
        <f t="shared" si="11"/>
        <v>0</v>
      </c>
      <c r="L69" s="287"/>
      <c r="M69" s="287"/>
    </row>
    <row r="70" spans="1:13">
      <c r="A70" s="289" t="s">
        <v>1111</v>
      </c>
      <c r="B70" s="289" t="s">
        <v>1156</v>
      </c>
      <c r="C70" s="289" t="s">
        <v>1114</v>
      </c>
      <c r="D70" s="290">
        <v>1</v>
      </c>
      <c r="E70" s="290">
        <v>0</v>
      </c>
      <c r="F70" s="290">
        <f t="shared" si="9"/>
        <v>0</v>
      </c>
      <c r="G70" s="289" t="s">
        <v>1111</v>
      </c>
      <c r="H70" s="290">
        <v>0</v>
      </c>
      <c r="I70" s="290">
        <f t="shared" si="10"/>
        <v>0</v>
      </c>
      <c r="J70" s="290">
        <f t="shared" si="11"/>
        <v>0</v>
      </c>
      <c r="K70" s="290">
        <f t="shared" si="11"/>
        <v>0</v>
      </c>
      <c r="L70" s="287"/>
      <c r="M70" s="287"/>
    </row>
    <row r="71" spans="1:13">
      <c r="A71" s="289" t="s">
        <v>1111</v>
      </c>
      <c r="B71" s="289" t="s">
        <v>1157</v>
      </c>
      <c r="C71" s="289" t="s">
        <v>1114</v>
      </c>
      <c r="D71" s="290">
        <v>1</v>
      </c>
      <c r="E71" s="290">
        <v>0</v>
      </c>
      <c r="F71" s="290">
        <f t="shared" si="9"/>
        <v>0</v>
      </c>
      <c r="G71" s="289" t="s">
        <v>1111</v>
      </c>
      <c r="H71" s="290">
        <v>0</v>
      </c>
      <c r="I71" s="290">
        <f t="shared" si="10"/>
        <v>0</v>
      </c>
      <c r="J71" s="290">
        <f t="shared" si="11"/>
        <v>0</v>
      </c>
      <c r="K71" s="290">
        <f t="shared" si="11"/>
        <v>0</v>
      </c>
      <c r="L71" s="287"/>
      <c r="M71" s="287"/>
    </row>
    <row r="72" spans="1:13">
      <c r="A72" s="294" t="s">
        <v>1111</v>
      </c>
      <c r="B72" s="294" t="s">
        <v>1158</v>
      </c>
      <c r="C72" s="294" t="s">
        <v>1111</v>
      </c>
      <c r="D72" s="295"/>
      <c r="E72" s="295"/>
      <c r="F72" s="295"/>
      <c r="G72" s="294" t="s">
        <v>1111</v>
      </c>
      <c r="H72" s="295"/>
      <c r="I72" s="295"/>
      <c r="J72" s="295"/>
      <c r="K72" s="295"/>
      <c r="L72" s="287"/>
      <c r="M72" s="287"/>
    </row>
    <row r="73" spans="1:13">
      <c r="A73" s="289" t="s">
        <v>1111</v>
      </c>
      <c r="B73" s="289" t="s">
        <v>1159</v>
      </c>
      <c r="C73" s="289" t="s">
        <v>832</v>
      </c>
      <c r="D73" s="290">
        <v>3</v>
      </c>
      <c r="E73" s="290">
        <v>0</v>
      </c>
      <c r="F73" s="290">
        <f>D73*E73</f>
        <v>0</v>
      </c>
      <c r="G73" s="289" t="s">
        <v>1111</v>
      </c>
      <c r="H73" s="290">
        <v>0</v>
      </c>
      <c r="I73" s="290">
        <f>D73*H73</f>
        <v>0</v>
      </c>
      <c r="J73" s="290">
        <f>E73+H73</f>
        <v>0</v>
      </c>
      <c r="K73" s="290">
        <f>F73+I73</f>
        <v>0</v>
      </c>
      <c r="L73" s="287"/>
      <c r="M73" s="287"/>
    </row>
    <row r="74" spans="1:13">
      <c r="A74" s="294" t="s">
        <v>1111</v>
      </c>
      <c r="B74" s="294" t="s">
        <v>1160</v>
      </c>
      <c r="C74" s="294" t="s">
        <v>1111</v>
      </c>
      <c r="D74" s="295"/>
      <c r="E74" s="295"/>
      <c r="F74" s="295"/>
      <c r="G74" s="294" t="s">
        <v>1111</v>
      </c>
      <c r="H74" s="295"/>
      <c r="I74" s="295"/>
      <c r="J74" s="295"/>
      <c r="K74" s="295"/>
      <c r="L74" s="287"/>
      <c r="M74" s="287"/>
    </row>
    <row r="75" spans="1:13">
      <c r="A75" s="289" t="s">
        <v>1111</v>
      </c>
      <c r="B75" s="289" t="s">
        <v>1161</v>
      </c>
      <c r="C75" s="289" t="s">
        <v>832</v>
      </c>
      <c r="D75" s="290">
        <v>3</v>
      </c>
      <c r="E75" s="290">
        <v>0</v>
      </c>
      <c r="F75" s="290">
        <f>D75*E75</f>
        <v>0</v>
      </c>
      <c r="G75" s="289" t="s">
        <v>1111</v>
      </c>
      <c r="H75" s="290">
        <v>0</v>
      </c>
      <c r="I75" s="290">
        <f>D75*H75</f>
        <v>0</v>
      </c>
      <c r="J75" s="290">
        <f>E75+H75</f>
        <v>0</v>
      </c>
      <c r="K75" s="290">
        <f>F75+I75</f>
        <v>0</v>
      </c>
      <c r="L75" s="287"/>
      <c r="M75" s="287"/>
    </row>
    <row r="76" spans="1:13">
      <c r="A76" s="294" t="s">
        <v>1111</v>
      </c>
      <c r="B76" s="294"/>
      <c r="C76" s="294" t="s">
        <v>1111</v>
      </c>
      <c r="D76" s="295"/>
      <c r="E76" s="295"/>
      <c r="F76" s="295"/>
      <c r="G76" s="294" t="s">
        <v>1111</v>
      </c>
      <c r="H76" s="295"/>
      <c r="I76" s="295"/>
      <c r="J76" s="295"/>
      <c r="K76" s="295"/>
      <c r="L76" s="287"/>
      <c r="M76" s="287"/>
    </row>
    <row r="77" spans="1:13">
      <c r="A77" s="289" t="s">
        <v>1111</v>
      </c>
      <c r="B77" s="289" t="s">
        <v>1162</v>
      </c>
      <c r="C77" s="289" t="s">
        <v>832</v>
      </c>
      <c r="D77" s="290">
        <v>1</v>
      </c>
      <c r="E77" s="290">
        <v>0</v>
      </c>
      <c r="F77" s="290">
        <f>D77*E77</f>
        <v>0</v>
      </c>
      <c r="G77" s="289" t="s">
        <v>1111</v>
      </c>
      <c r="H77" s="290">
        <v>0</v>
      </c>
      <c r="I77" s="290">
        <f>D77*H77</f>
        <v>0</v>
      </c>
      <c r="J77" s="290">
        <f>E77+H77</f>
        <v>0</v>
      </c>
      <c r="K77" s="290">
        <f>F77+I77</f>
        <v>0</v>
      </c>
      <c r="L77" s="287"/>
      <c r="M77" s="287"/>
    </row>
    <row r="78" spans="1:13">
      <c r="A78" s="289" t="s">
        <v>1111</v>
      </c>
      <c r="B78" s="289" t="s">
        <v>1111</v>
      </c>
      <c r="C78" s="289" t="s">
        <v>1111</v>
      </c>
      <c r="D78" s="290"/>
      <c r="E78" s="290"/>
      <c r="F78" s="290"/>
      <c r="G78" s="289" t="s">
        <v>1111</v>
      </c>
      <c r="H78" s="290"/>
      <c r="I78" s="290"/>
      <c r="J78" s="290"/>
      <c r="K78" s="290"/>
      <c r="L78" s="287"/>
      <c r="M78" s="287"/>
    </row>
    <row r="79" spans="1:13">
      <c r="A79" s="289" t="s">
        <v>1111</v>
      </c>
      <c r="B79" s="289" t="s">
        <v>1165</v>
      </c>
      <c r="C79" s="289" t="s">
        <v>832</v>
      </c>
      <c r="D79" s="290">
        <v>8</v>
      </c>
      <c r="E79" s="290">
        <v>0</v>
      </c>
      <c r="F79" s="290">
        <f>D79*E79</f>
        <v>0</v>
      </c>
      <c r="G79" s="289" t="s">
        <v>1111</v>
      </c>
      <c r="H79" s="290">
        <v>0</v>
      </c>
      <c r="I79" s="290">
        <f>D79*H79</f>
        <v>0</v>
      </c>
      <c r="J79" s="290">
        <f t="shared" ref="J79:K80" si="12">E79+H79</f>
        <v>0</v>
      </c>
      <c r="K79" s="290">
        <f t="shared" si="12"/>
        <v>0</v>
      </c>
      <c r="L79" s="287"/>
      <c r="M79" s="287"/>
    </row>
    <row r="80" spans="1:13">
      <c r="A80" s="289" t="s">
        <v>1111</v>
      </c>
      <c r="B80" s="289" t="s">
        <v>1166</v>
      </c>
      <c r="C80" s="289" t="s">
        <v>832</v>
      </c>
      <c r="D80" s="290">
        <v>1</v>
      </c>
      <c r="E80" s="290">
        <v>0</v>
      </c>
      <c r="F80" s="290">
        <f>D80*E80</f>
        <v>0</v>
      </c>
      <c r="G80" s="289" t="s">
        <v>1111</v>
      </c>
      <c r="H80" s="290">
        <v>0</v>
      </c>
      <c r="I80" s="290">
        <f>D80*H80</f>
        <v>0</v>
      </c>
      <c r="J80" s="290">
        <f t="shared" si="12"/>
        <v>0</v>
      </c>
      <c r="K80" s="290">
        <f t="shared" si="12"/>
        <v>0</v>
      </c>
      <c r="L80" s="287"/>
      <c r="M80" s="287"/>
    </row>
    <row r="81" spans="1:13">
      <c r="A81" s="294" t="s">
        <v>1111</v>
      </c>
      <c r="B81" s="294" t="s">
        <v>1167</v>
      </c>
      <c r="C81" s="294" t="s">
        <v>1111</v>
      </c>
      <c r="D81" s="295"/>
      <c r="E81" s="295"/>
      <c r="F81" s="295"/>
      <c r="G81" s="294" t="s">
        <v>1111</v>
      </c>
      <c r="H81" s="295"/>
      <c r="I81" s="295"/>
      <c r="J81" s="295"/>
      <c r="K81" s="295"/>
      <c r="L81" s="287"/>
      <c r="M81" s="287"/>
    </row>
    <row r="82" spans="1:13">
      <c r="A82" s="289" t="s">
        <v>1111</v>
      </c>
      <c r="B82" s="289" t="s">
        <v>1168</v>
      </c>
      <c r="C82" s="289" t="s">
        <v>832</v>
      </c>
      <c r="D82" s="290">
        <v>25</v>
      </c>
      <c r="E82" s="290">
        <v>0</v>
      </c>
      <c r="F82" s="290">
        <f>D82*E82</f>
        <v>0</v>
      </c>
      <c r="G82" s="289" t="s">
        <v>1111</v>
      </c>
      <c r="H82" s="290">
        <v>0</v>
      </c>
      <c r="I82" s="290">
        <f>D82*H82</f>
        <v>0</v>
      </c>
      <c r="J82" s="290">
        <f>E82+H82</f>
        <v>0</v>
      </c>
      <c r="K82" s="290">
        <f>F82+I82</f>
        <v>0</v>
      </c>
      <c r="L82" s="287"/>
      <c r="M82" s="287"/>
    </row>
    <row r="83" spans="1:13">
      <c r="A83" s="294" t="s">
        <v>1111</v>
      </c>
      <c r="B83" s="294" t="s">
        <v>1169</v>
      </c>
      <c r="C83" s="294" t="s">
        <v>1111</v>
      </c>
      <c r="D83" s="295"/>
      <c r="E83" s="295"/>
      <c r="F83" s="295"/>
      <c r="G83" s="294" t="s">
        <v>1111</v>
      </c>
      <c r="H83" s="295"/>
      <c r="I83" s="295"/>
      <c r="J83" s="295"/>
      <c r="K83" s="295"/>
      <c r="L83" s="287"/>
      <c r="M83" s="287"/>
    </row>
    <row r="84" spans="1:13">
      <c r="A84" s="289" t="s">
        <v>1111</v>
      </c>
      <c r="B84" s="289" t="s">
        <v>1170</v>
      </c>
      <c r="C84" s="289" t="s">
        <v>832</v>
      </c>
      <c r="D84" s="290">
        <v>43</v>
      </c>
      <c r="E84" s="290">
        <v>0</v>
      </c>
      <c r="F84" s="290">
        <f>D84*E84</f>
        <v>0</v>
      </c>
      <c r="G84" s="289" t="s">
        <v>1111</v>
      </c>
      <c r="H84" s="290">
        <v>0</v>
      </c>
      <c r="I84" s="290">
        <f>D84*H84</f>
        <v>0</v>
      </c>
      <c r="J84" s="290">
        <f>E84+H84</f>
        <v>0</v>
      </c>
      <c r="K84" s="290">
        <f>F84+I84</f>
        <v>0</v>
      </c>
      <c r="L84" s="287"/>
      <c r="M84" s="287"/>
    </row>
    <row r="85" spans="1:13">
      <c r="A85" s="289" t="s">
        <v>1111</v>
      </c>
      <c r="B85" s="289" t="s">
        <v>1111</v>
      </c>
      <c r="C85" s="289" t="s">
        <v>1111</v>
      </c>
      <c r="D85" s="290"/>
      <c r="E85" s="290"/>
      <c r="F85" s="290"/>
      <c r="G85" s="289" t="s">
        <v>1111</v>
      </c>
      <c r="H85" s="290"/>
      <c r="I85" s="290"/>
      <c r="J85" s="290"/>
      <c r="K85" s="290"/>
      <c r="L85" s="287"/>
      <c r="M85" s="287"/>
    </row>
    <row r="86" spans="1:13">
      <c r="A86" s="294" t="s">
        <v>1111</v>
      </c>
      <c r="B86" s="294" t="s">
        <v>1171</v>
      </c>
      <c r="C86" s="294" t="s">
        <v>1111</v>
      </c>
      <c r="D86" s="295"/>
      <c r="E86" s="295"/>
      <c r="F86" s="295"/>
      <c r="G86" s="294" t="s">
        <v>1111</v>
      </c>
      <c r="H86" s="295"/>
      <c r="I86" s="295"/>
      <c r="J86" s="295"/>
      <c r="K86" s="295"/>
      <c r="L86" s="287"/>
      <c r="M86" s="287"/>
    </row>
    <row r="87" spans="1:13">
      <c r="A87" s="289" t="s">
        <v>1111</v>
      </c>
      <c r="B87" s="289" t="s">
        <v>1172</v>
      </c>
      <c r="C87" s="289" t="s">
        <v>832</v>
      </c>
      <c r="D87" s="290">
        <v>3</v>
      </c>
      <c r="E87" s="290">
        <v>0</v>
      </c>
      <c r="F87" s="290">
        <f>D87*E87</f>
        <v>0</v>
      </c>
      <c r="G87" s="289" t="s">
        <v>1111</v>
      </c>
      <c r="H87" s="290">
        <v>0</v>
      </c>
      <c r="I87" s="290">
        <f>D87*H87</f>
        <v>0</v>
      </c>
      <c r="J87" s="290">
        <f>E87+H87</f>
        <v>0</v>
      </c>
      <c r="K87" s="290">
        <f>F87+I87</f>
        <v>0</v>
      </c>
      <c r="L87" s="287"/>
      <c r="M87" s="287"/>
    </row>
    <row r="88" spans="1:13">
      <c r="A88" s="294" t="s">
        <v>1111</v>
      </c>
      <c r="B88" s="294" t="s">
        <v>1173</v>
      </c>
      <c r="C88" s="294" t="s">
        <v>1111</v>
      </c>
      <c r="D88" s="295"/>
      <c r="E88" s="295"/>
      <c r="F88" s="295"/>
      <c r="G88" s="294" t="s">
        <v>1111</v>
      </c>
      <c r="H88" s="295"/>
      <c r="I88" s="295"/>
      <c r="J88" s="295"/>
      <c r="K88" s="295"/>
      <c r="L88" s="287"/>
      <c r="M88" s="287"/>
    </row>
    <row r="89" spans="1:13">
      <c r="A89" s="289" t="s">
        <v>1111</v>
      </c>
      <c r="B89" s="289" t="s">
        <v>1174</v>
      </c>
      <c r="C89" s="289" t="s">
        <v>832</v>
      </c>
      <c r="D89" s="290">
        <v>15</v>
      </c>
      <c r="E89" s="290">
        <v>0</v>
      </c>
      <c r="F89" s="290">
        <f>D89*E89</f>
        <v>0</v>
      </c>
      <c r="G89" s="289" t="s">
        <v>1111</v>
      </c>
      <c r="H89" s="290">
        <v>0</v>
      </c>
      <c r="I89" s="290">
        <f>D89*H89</f>
        <v>0</v>
      </c>
      <c r="J89" s="290">
        <f>E89+H89</f>
        <v>0</v>
      </c>
      <c r="K89" s="290">
        <f>F89+I89</f>
        <v>0</v>
      </c>
      <c r="L89" s="287"/>
      <c r="M89" s="287"/>
    </row>
    <row r="90" spans="1:13">
      <c r="A90" s="294" t="s">
        <v>1111</v>
      </c>
      <c r="B90" s="294" t="s">
        <v>1175</v>
      </c>
      <c r="C90" s="294" t="s">
        <v>1111</v>
      </c>
      <c r="D90" s="295"/>
      <c r="E90" s="295"/>
      <c r="F90" s="295"/>
      <c r="G90" s="294" t="s">
        <v>1111</v>
      </c>
      <c r="H90" s="295"/>
      <c r="I90" s="295"/>
      <c r="J90" s="295"/>
      <c r="K90" s="295"/>
      <c r="L90" s="287"/>
      <c r="M90" s="287"/>
    </row>
    <row r="91" spans="1:13">
      <c r="A91" s="289" t="s">
        <v>1111</v>
      </c>
      <c r="B91" s="289" t="s">
        <v>1176</v>
      </c>
      <c r="C91" s="289" t="s">
        <v>832</v>
      </c>
      <c r="D91" s="290">
        <v>1</v>
      </c>
      <c r="E91" s="290">
        <v>0</v>
      </c>
      <c r="F91" s="290">
        <f>D91*E91</f>
        <v>0</v>
      </c>
      <c r="G91" s="289" t="s">
        <v>1111</v>
      </c>
      <c r="H91" s="290">
        <v>0</v>
      </c>
      <c r="I91" s="290">
        <f>D91*H91</f>
        <v>0</v>
      </c>
      <c r="J91" s="290">
        <f>E91+H91</f>
        <v>0</v>
      </c>
      <c r="K91" s="290">
        <f>F91+I91</f>
        <v>0</v>
      </c>
      <c r="L91" s="287"/>
      <c r="M91" s="287"/>
    </row>
    <row r="92" spans="1:13">
      <c r="A92" s="294" t="s">
        <v>1111</v>
      </c>
      <c r="B92" s="294" t="s">
        <v>1177</v>
      </c>
      <c r="C92" s="294" t="s">
        <v>1111</v>
      </c>
      <c r="D92" s="295"/>
      <c r="E92" s="295"/>
      <c r="F92" s="295"/>
      <c r="G92" s="294" t="s">
        <v>1111</v>
      </c>
      <c r="H92" s="295"/>
      <c r="I92" s="295"/>
      <c r="J92" s="295"/>
      <c r="K92" s="295"/>
      <c r="L92" s="287"/>
      <c r="M92" s="287"/>
    </row>
    <row r="93" spans="1:13">
      <c r="A93" s="289" t="s">
        <v>1111</v>
      </c>
      <c r="B93" s="289" t="s">
        <v>1178</v>
      </c>
      <c r="C93" s="289" t="s">
        <v>832</v>
      </c>
      <c r="D93" s="290">
        <v>25</v>
      </c>
      <c r="E93" s="290">
        <v>0</v>
      </c>
      <c r="F93" s="290">
        <f>D93*E93</f>
        <v>0</v>
      </c>
      <c r="G93" s="289" t="s">
        <v>1111</v>
      </c>
      <c r="H93" s="290">
        <v>0</v>
      </c>
      <c r="I93" s="290">
        <f>D93*H93</f>
        <v>0</v>
      </c>
      <c r="J93" s="290">
        <f>E93+H93</f>
        <v>0</v>
      </c>
      <c r="K93" s="290">
        <f>F93+I93</f>
        <v>0</v>
      </c>
      <c r="L93" s="287"/>
      <c r="M93" s="287"/>
    </row>
    <row r="94" spans="1:13">
      <c r="A94" s="289" t="s">
        <v>1111</v>
      </c>
      <c r="B94" s="289" t="s">
        <v>1179</v>
      </c>
      <c r="C94" s="289" t="s">
        <v>832</v>
      </c>
      <c r="D94" s="290">
        <v>45</v>
      </c>
      <c r="E94" s="290">
        <v>0</v>
      </c>
      <c r="F94" s="290">
        <f>D94*E94</f>
        <v>0</v>
      </c>
      <c r="G94" s="289" t="s">
        <v>1111</v>
      </c>
      <c r="H94" s="290">
        <v>0</v>
      </c>
      <c r="I94" s="290">
        <f>D94*H94</f>
        <v>0</v>
      </c>
      <c r="J94" s="290">
        <f>E94+H94</f>
        <v>0</v>
      </c>
      <c r="K94" s="290">
        <f>F94+I94</f>
        <v>0</v>
      </c>
      <c r="L94" s="287"/>
      <c r="M94" s="287"/>
    </row>
    <row r="95" spans="1:13">
      <c r="A95" s="289" t="s">
        <v>1111</v>
      </c>
      <c r="B95" s="289" t="s">
        <v>1111</v>
      </c>
      <c r="C95" s="289" t="s">
        <v>1111</v>
      </c>
      <c r="D95" s="290"/>
      <c r="E95" s="290"/>
      <c r="F95" s="290"/>
      <c r="G95" s="289" t="s">
        <v>1111</v>
      </c>
      <c r="H95" s="290"/>
      <c r="I95" s="290"/>
      <c r="J95" s="290"/>
      <c r="K95" s="290"/>
      <c r="L95" s="287"/>
      <c r="M95" s="287"/>
    </row>
    <row r="96" spans="1:13">
      <c r="A96" s="294" t="s">
        <v>1111</v>
      </c>
      <c r="B96" s="294" t="s">
        <v>1180</v>
      </c>
      <c r="C96" s="294" t="s">
        <v>1111</v>
      </c>
      <c r="D96" s="295"/>
      <c r="E96" s="295"/>
      <c r="F96" s="295"/>
      <c r="G96" s="294" t="s">
        <v>1111</v>
      </c>
      <c r="H96" s="295"/>
      <c r="I96" s="295"/>
      <c r="J96" s="295"/>
      <c r="K96" s="295"/>
      <c r="L96" s="287"/>
      <c r="M96" s="287"/>
    </row>
    <row r="97" spans="1:13">
      <c r="A97" s="289" t="s">
        <v>1111</v>
      </c>
      <c r="B97" s="289" t="s">
        <v>1181</v>
      </c>
      <c r="C97" s="289" t="s">
        <v>832</v>
      </c>
      <c r="D97" s="290">
        <v>1</v>
      </c>
      <c r="E97" s="290">
        <v>0</v>
      </c>
      <c r="F97" s="290">
        <f>D97*E97</f>
        <v>0</v>
      </c>
      <c r="G97" s="289" t="s">
        <v>1111</v>
      </c>
      <c r="H97" s="290">
        <v>0</v>
      </c>
      <c r="I97" s="290">
        <f>D97*H97</f>
        <v>0</v>
      </c>
      <c r="J97" s="290">
        <f>E97+H97</f>
        <v>0</v>
      </c>
      <c r="K97" s="290">
        <f>F97+I97</f>
        <v>0</v>
      </c>
      <c r="L97" s="287"/>
      <c r="M97" s="287"/>
    </row>
    <row r="98" spans="1:13">
      <c r="A98" s="289" t="s">
        <v>1111</v>
      </c>
      <c r="B98" s="289" t="s">
        <v>1111</v>
      </c>
      <c r="C98" s="289" t="s">
        <v>1111</v>
      </c>
      <c r="D98" s="290"/>
      <c r="E98" s="290"/>
      <c r="F98" s="290"/>
      <c r="G98" s="289" t="s">
        <v>1111</v>
      </c>
      <c r="H98" s="290"/>
      <c r="I98" s="290"/>
      <c r="J98" s="290"/>
      <c r="K98" s="290"/>
      <c r="L98" s="287"/>
      <c r="M98" s="287"/>
    </row>
    <row r="99" spans="1:13">
      <c r="A99" s="294" t="s">
        <v>1111</v>
      </c>
      <c r="B99" s="294" t="s">
        <v>1182</v>
      </c>
      <c r="C99" s="294" t="s">
        <v>1111</v>
      </c>
      <c r="D99" s="295"/>
      <c r="E99" s="295"/>
      <c r="F99" s="295"/>
      <c r="G99" s="294" t="s">
        <v>1111</v>
      </c>
      <c r="H99" s="295"/>
      <c r="I99" s="295"/>
      <c r="J99" s="295"/>
      <c r="K99" s="295"/>
      <c r="L99" s="287"/>
      <c r="M99" s="287"/>
    </row>
    <row r="100" spans="1:13">
      <c r="A100" s="289" t="s">
        <v>1111</v>
      </c>
      <c r="B100" s="289" t="s">
        <v>1183</v>
      </c>
      <c r="C100" s="289" t="s">
        <v>832</v>
      </c>
      <c r="D100" s="290">
        <v>1</v>
      </c>
      <c r="E100" s="290">
        <v>0</v>
      </c>
      <c r="F100" s="290">
        <f>D100*E100</f>
        <v>0</v>
      </c>
      <c r="G100" s="289" t="s">
        <v>1111</v>
      </c>
      <c r="H100" s="290">
        <v>0</v>
      </c>
      <c r="I100" s="290">
        <f>D100*H100</f>
        <v>0</v>
      </c>
      <c r="J100" s="290">
        <f t="shared" ref="J100:K102" si="13">E100+H100</f>
        <v>0</v>
      </c>
      <c r="K100" s="290">
        <f t="shared" si="13"/>
        <v>0</v>
      </c>
      <c r="L100" s="287"/>
      <c r="M100" s="287"/>
    </row>
    <row r="101" spans="1:13">
      <c r="A101" s="289" t="s">
        <v>1111</v>
      </c>
      <c r="B101" s="289" t="s">
        <v>1111</v>
      </c>
      <c r="C101" s="289" t="s">
        <v>1111</v>
      </c>
      <c r="D101" s="290"/>
      <c r="E101" s="290"/>
      <c r="F101" s="290"/>
      <c r="G101" s="289" t="s">
        <v>1111</v>
      </c>
      <c r="H101" s="290"/>
      <c r="I101" s="290"/>
      <c r="J101" s="290"/>
      <c r="K101" s="290"/>
      <c r="L101" s="287"/>
      <c r="M101" s="287"/>
    </row>
    <row r="102" spans="1:13">
      <c r="A102" s="289" t="s">
        <v>1111</v>
      </c>
      <c r="B102" s="289" t="s">
        <v>1184</v>
      </c>
      <c r="C102" s="289" t="s">
        <v>832</v>
      </c>
      <c r="D102" s="290">
        <v>1</v>
      </c>
      <c r="E102" s="290">
        <v>0</v>
      </c>
      <c r="F102" s="290">
        <f>D102*E102</f>
        <v>0</v>
      </c>
      <c r="G102" s="289" t="s">
        <v>1111</v>
      </c>
      <c r="H102" s="290">
        <v>0</v>
      </c>
      <c r="I102" s="290">
        <f>D102*H102</f>
        <v>0</v>
      </c>
      <c r="J102" s="290">
        <f t="shared" si="13"/>
        <v>0</v>
      </c>
      <c r="K102" s="290">
        <f t="shared" si="13"/>
        <v>0</v>
      </c>
      <c r="L102" s="287"/>
      <c r="M102" s="287"/>
    </row>
    <row r="103" spans="1:13">
      <c r="A103" s="294" t="s">
        <v>1111</v>
      </c>
      <c r="B103" s="294" t="s">
        <v>1185</v>
      </c>
      <c r="C103" s="294" t="s">
        <v>1111</v>
      </c>
      <c r="D103" s="295"/>
      <c r="E103" s="295"/>
      <c r="F103" s="295"/>
      <c r="G103" s="294" t="s">
        <v>1111</v>
      </c>
      <c r="H103" s="295"/>
      <c r="I103" s="295"/>
      <c r="J103" s="295"/>
      <c r="K103" s="295"/>
      <c r="L103" s="287"/>
      <c r="M103" s="287"/>
    </row>
    <row r="104" spans="1:13">
      <c r="A104" s="289" t="s">
        <v>1111</v>
      </c>
      <c r="B104" s="289" t="s">
        <v>1186</v>
      </c>
      <c r="C104" s="289" t="s">
        <v>832</v>
      </c>
      <c r="D104" s="290">
        <v>4</v>
      </c>
      <c r="E104" s="290">
        <v>0</v>
      </c>
      <c r="F104" s="290">
        <f t="shared" ref="F104:F109" si="14">D104*E104</f>
        <v>0</v>
      </c>
      <c r="G104" s="289" t="s">
        <v>1111</v>
      </c>
      <c r="H104" s="290">
        <v>0</v>
      </c>
      <c r="I104" s="290">
        <f t="shared" ref="I104:I109" si="15">D104*H104</f>
        <v>0</v>
      </c>
      <c r="J104" s="290">
        <f t="shared" ref="J104:K109" si="16">E104+H104</f>
        <v>0</v>
      </c>
      <c r="K104" s="290">
        <f t="shared" si="16"/>
        <v>0</v>
      </c>
      <c r="L104" s="287"/>
      <c r="M104" s="287"/>
    </row>
    <row r="105" spans="1:13">
      <c r="A105" s="289" t="s">
        <v>1111</v>
      </c>
      <c r="B105" s="289" t="s">
        <v>1187</v>
      </c>
      <c r="C105" s="289" t="s">
        <v>832</v>
      </c>
      <c r="D105" s="290">
        <v>7</v>
      </c>
      <c r="E105" s="290">
        <v>0</v>
      </c>
      <c r="F105" s="290">
        <f t="shared" si="14"/>
        <v>0</v>
      </c>
      <c r="G105" s="289" t="s">
        <v>1111</v>
      </c>
      <c r="H105" s="290">
        <v>0</v>
      </c>
      <c r="I105" s="290">
        <f t="shared" si="15"/>
        <v>0</v>
      </c>
      <c r="J105" s="290">
        <f t="shared" si="16"/>
        <v>0</v>
      </c>
      <c r="K105" s="290">
        <f t="shared" si="16"/>
        <v>0</v>
      </c>
      <c r="L105" s="287"/>
      <c r="M105" s="287"/>
    </row>
    <row r="106" spans="1:13">
      <c r="A106" s="289" t="s">
        <v>1111</v>
      </c>
      <c r="B106" s="289" t="s">
        <v>1188</v>
      </c>
      <c r="C106" s="289" t="s">
        <v>832</v>
      </c>
      <c r="D106" s="290">
        <v>1400</v>
      </c>
      <c r="E106" s="290">
        <v>0</v>
      </c>
      <c r="F106" s="290">
        <f t="shared" si="14"/>
        <v>0</v>
      </c>
      <c r="G106" s="289" t="s">
        <v>1111</v>
      </c>
      <c r="H106" s="290">
        <v>0</v>
      </c>
      <c r="I106" s="290">
        <f t="shared" si="15"/>
        <v>0</v>
      </c>
      <c r="J106" s="290">
        <f t="shared" si="16"/>
        <v>0</v>
      </c>
      <c r="K106" s="290">
        <f t="shared" si="16"/>
        <v>0</v>
      </c>
      <c r="L106" s="287"/>
      <c r="M106" s="287"/>
    </row>
    <row r="107" spans="1:13">
      <c r="A107" s="289" t="s">
        <v>1111</v>
      </c>
      <c r="B107" s="289" t="s">
        <v>1189</v>
      </c>
      <c r="C107" s="289" t="s">
        <v>832</v>
      </c>
      <c r="D107" s="290">
        <v>22</v>
      </c>
      <c r="E107" s="290">
        <v>0</v>
      </c>
      <c r="F107" s="290">
        <f t="shared" si="14"/>
        <v>0</v>
      </c>
      <c r="G107" s="289" t="s">
        <v>1111</v>
      </c>
      <c r="H107" s="290">
        <v>0</v>
      </c>
      <c r="I107" s="290">
        <f t="shared" si="15"/>
        <v>0</v>
      </c>
      <c r="J107" s="290">
        <f t="shared" si="16"/>
        <v>0</v>
      </c>
      <c r="K107" s="290">
        <f t="shared" si="16"/>
        <v>0</v>
      </c>
      <c r="L107" s="287"/>
      <c r="M107" s="287"/>
    </row>
    <row r="108" spans="1:13">
      <c r="A108" s="289" t="s">
        <v>1111</v>
      </c>
      <c r="B108" s="289" t="s">
        <v>1190</v>
      </c>
      <c r="C108" s="289" t="s">
        <v>832</v>
      </c>
      <c r="D108" s="290">
        <v>6</v>
      </c>
      <c r="E108" s="290">
        <v>0</v>
      </c>
      <c r="F108" s="290">
        <f t="shared" si="14"/>
        <v>0</v>
      </c>
      <c r="G108" s="289" t="s">
        <v>1111</v>
      </c>
      <c r="H108" s="290">
        <v>0</v>
      </c>
      <c r="I108" s="290">
        <f t="shared" si="15"/>
        <v>0</v>
      </c>
      <c r="J108" s="290">
        <f t="shared" si="16"/>
        <v>0</v>
      </c>
      <c r="K108" s="290">
        <f t="shared" si="16"/>
        <v>0</v>
      </c>
      <c r="L108" s="287"/>
      <c r="M108" s="287"/>
    </row>
    <row r="109" spans="1:13">
      <c r="A109" s="289" t="s">
        <v>1111</v>
      </c>
      <c r="B109" s="289" t="s">
        <v>1191</v>
      </c>
      <c r="C109" s="289" t="s">
        <v>832</v>
      </c>
      <c r="D109" s="290">
        <v>10</v>
      </c>
      <c r="E109" s="290">
        <v>0</v>
      </c>
      <c r="F109" s="290">
        <f t="shared" si="14"/>
        <v>0</v>
      </c>
      <c r="G109" s="289" t="s">
        <v>1111</v>
      </c>
      <c r="H109" s="290">
        <v>0</v>
      </c>
      <c r="I109" s="290">
        <f t="shared" si="15"/>
        <v>0</v>
      </c>
      <c r="J109" s="290">
        <f t="shared" si="16"/>
        <v>0</v>
      </c>
      <c r="K109" s="290">
        <f t="shared" si="16"/>
        <v>0</v>
      </c>
      <c r="L109" s="287"/>
      <c r="M109" s="287"/>
    </row>
    <row r="110" spans="1:13">
      <c r="A110" s="289" t="s">
        <v>1111</v>
      </c>
      <c r="B110" s="289" t="s">
        <v>1111</v>
      </c>
      <c r="C110" s="289" t="s">
        <v>1111</v>
      </c>
      <c r="D110" s="290"/>
      <c r="E110" s="290"/>
      <c r="F110" s="290"/>
      <c r="G110" s="289" t="s">
        <v>1111</v>
      </c>
      <c r="H110" s="290"/>
      <c r="I110" s="290"/>
      <c r="J110" s="290"/>
      <c r="K110" s="290"/>
      <c r="L110" s="287"/>
      <c r="M110" s="287"/>
    </row>
    <row r="111" spans="1:13">
      <c r="A111" s="294" t="s">
        <v>1111</v>
      </c>
      <c r="B111" s="294" t="s">
        <v>1192</v>
      </c>
      <c r="C111" s="294" t="s">
        <v>1111</v>
      </c>
      <c r="D111" s="295"/>
      <c r="E111" s="295"/>
      <c r="F111" s="295"/>
      <c r="G111" s="294" t="s">
        <v>1111</v>
      </c>
      <c r="H111" s="295"/>
      <c r="I111" s="295"/>
      <c r="J111" s="295"/>
      <c r="K111" s="295"/>
      <c r="L111" s="287"/>
      <c r="M111" s="287"/>
    </row>
    <row r="112" spans="1:13">
      <c r="A112" s="289" t="s">
        <v>1111</v>
      </c>
      <c r="B112" s="289" t="s">
        <v>1193</v>
      </c>
      <c r="C112" s="289" t="s">
        <v>8</v>
      </c>
      <c r="D112" s="290">
        <v>50</v>
      </c>
      <c r="E112" s="290">
        <v>0</v>
      </c>
      <c r="F112" s="290">
        <f t="shared" ref="F112:F121" si="17">D112*E112</f>
        <v>0</v>
      </c>
      <c r="G112" s="289" t="s">
        <v>1111</v>
      </c>
      <c r="H112" s="290">
        <v>0</v>
      </c>
      <c r="I112" s="290">
        <f t="shared" ref="I112:I121" si="18">D112*H112</f>
        <v>0</v>
      </c>
      <c r="J112" s="290">
        <f t="shared" ref="J112:K121" si="19">E112+H112</f>
        <v>0</v>
      </c>
      <c r="K112" s="290">
        <f t="shared" si="19"/>
        <v>0</v>
      </c>
      <c r="L112" s="287"/>
      <c r="M112" s="287"/>
    </row>
    <row r="113" spans="1:13">
      <c r="A113" s="289" t="s">
        <v>1111</v>
      </c>
      <c r="B113" s="289" t="s">
        <v>1194</v>
      </c>
      <c r="C113" s="289" t="s">
        <v>8</v>
      </c>
      <c r="D113" s="290">
        <v>50</v>
      </c>
      <c r="E113" s="290">
        <v>0</v>
      </c>
      <c r="F113" s="290">
        <f t="shared" si="17"/>
        <v>0</v>
      </c>
      <c r="G113" s="289" t="s">
        <v>1111</v>
      </c>
      <c r="H113" s="290">
        <v>0</v>
      </c>
      <c r="I113" s="290">
        <f t="shared" si="18"/>
        <v>0</v>
      </c>
      <c r="J113" s="290">
        <f t="shared" si="19"/>
        <v>0</v>
      </c>
      <c r="K113" s="290">
        <f t="shared" si="19"/>
        <v>0</v>
      </c>
      <c r="L113" s="287"/>
      <c r="M113" s="287"/>
    </row>
    <row r="114" spans="1:13">
      <c r="A114" s="289" t="s">
        <v>1111</v>
      </c>
      <c r="B114" s="289" t="s">
        <v>1195</v>
      </c>
      <c r="C114" s="289" t="s">
        <v>8</v>
      </c>
      <c r="D114" s="290">
        <v>120</v>
      </c>
      <c r="E114" s="290">
        <v>0</v>
      </c>
      <c r="F114" s="290">
        <f t="shared" si="17"/>
        <v>0</v>
      </c>
      <c r="G114" s="289" t="s">
        <v>1111</v>
      </c>
      <c r="H114" s="290">
        <v>0</v>
      </c>
      <c r="I114" s="290">
        <f t="shared" si="18"/>
        <v>0</v>
      </c>
      <c r="J114" s="290">
        <f t="shared" si="19"/>
        <v>0</v>
      </c>
      <c r="K114" s="290">
        <f t="shared" si="19"/>
        <v>0</v>
      </c>
      <c r="L114" s="287"/>
      <c r="M114" s="287"/>
    </row>
    <row r="115" spans="1:13">
      <c r="A115" s="289" t="s">
        <v>1111</v>
      </c>
      <c r="B115" s="289" t="s">
        <v>1196</v>
      </c>
      <c r="C115" s="289" t="s">
        <v>8</v>
      </c>
      <c r="D115" s="290">
        <v>20</v>
      </c>
      <c r="E115" s="290">
        <v>0</v>
      </c>
      <c r="F115" s="290">
        <f t="shared" si="17"/>
        <v>0</v>
      </c>
      <c r="G115" s="289" t="s">
        <v>1111</v>
      </c>
      <c r="H115" s="290">
        <v>0</v>
      </c>
      <c r="I115" s="290">
        <f t="shared" si="18"/>
        <v>0</v>
      </c>
      <c r="J115" s="290">
        <f t="shared" si="19"/>
        <v>0</v>
      </c>
      <c r="K115" s="290">
        <f t="shared" si="19"/>
        <v>0</v>
      </c>
      <c r="L115" s="287"/>
      <c r="M115" s="287"/>
    </row>
    <row r="116" spans="1:13">
      <c r="A116" s="289" t="s">
        <v>1111</v>
      </c>
      <c r="B116" s="289" t="s">
        <v>1197</v>
      </c>
      <c r="C116" s="289" t="s">
        <v>8</v>
      </c>
      <c r="D116" s="290">
        <v>130</v>
      </c>
      <c r="E116" s="290">
        <v>0</v>
      </c>
      <c r="F116" s="290">
        <f t="shared" si="17"/>
        <v>0</v>
      </c>
      <c r="G116" s="289" t="s">
        <v>1111</v>
      </c>
      <c r="H116" s="290">
        <v>0</v>
      </c>
      <c r="I116" s="290">
        <f t="shared" si="18"/>
        <v>0</v>
      </c>
      <c r="J116" s="290">
        <f t="shared" si="19"/>
        <v>0</v>
      </c>
      <c r="K116" s="290">
        <f t="shared" si="19"/>
        <v>0</v>
      </c>
      <c r="L116" s="287"/>
      <c r="M116" s="287"/>
    </row>
    <row r="117" spans="1:13">
      <c r="A117" s="289" t="s">
        <v>1111</v>
      </c>
      <c r="B117" s="289" t="s">
        <v>1198</v>
      </c>
      <c r="C117" s="289" t="s">
        <v>8</v>
      </c>
      <c r="D117" s="290">
        <v>390</v>
      </c>
      <c r="E117" s="290">
        <v>0</v>
      </c>
      <c r="F117" s="290">
        <f t="shared" si="17"/>
        <v>0</v>
      </c>
      <c r="G117" s="289" t="s">
        <v>1111</v>
      </c>
      <c r="H117" s="290">
        <v>0</v>
      </c>
      <c r="I117" s="290">
        <f t="shared" si="18"/>
        <v>0</v>
      </c>
      <c r="J117" s="290">
        <f t="shared" si="19"/>
        <v>0</v>
      </c>
      <c r="K117" s="290">
        <f t="shared" si="19"/>
        <v>0</v>
      </c>
      <c r="L117" s="287"/>
      <c r="M117" s="287"/>
    </row>
    <row r="118" spans="1:13">
      <c r="A118" s="289" t="s">
        <v>1111</v>
      </c>
      <c r="B118" s="289" t="s">
        <v>1199</v>
      </c>
      <c r="C118" s="289" t="s">
        <v>8</v>
      </c>
      <c r="D118" s="290">
        <v>180</v>
      </c>
      <c r="E118" s="290">
        <v>0</v>
      </c>
      <c r="F118" s="290">
        <f t="shared" si="17"/>
        <v>0</v>
      </c>
      <c r="G118" s="289" t="s">
        <v>1111</v>
      </c>
      <c r="H118" s="290">
        <v>0</v>
      </c>
      <c r="I118" s="290">
        <f t="shared" si="18"/>
        <v>0</v>
      </c>
      <c r="J118" s="290">
        <f t="shared" si="19"/>
        <v>0</v>
      </c>
      <c r="K118" s="290">
        <f t="shared" si="19"/>
        <v>0</v>
      </c>
      <c r="L118" s="287"/>
      <c r="M118" s="287"/>
    </row>
    <row r="119" spans="1:13">
      <c r="A119" s="289" t="s">
        <v>1111</v>
      </c>
      <c r="B119" s="289" t="s">
        <v>1200</v>
      </c>
      <c r="C119" s="289" t="s">
        <v>8</v>
      </c>
      <c r="D119" s="290">
        <v>520</v>
      </c>
      <c r="E119" s="290">
        <v>0</v>
      </c>
      <c r="F119" s="290">
        <f t="shared" si="17"/>
        <v>0</v>
      </c>
      <c r="G119" s="289" t="s">
        <v>1111</v>
      </c>
      <c r="H119" s="290">
        <v>0</v>
      </c>
      <c r="I119" s="290">
        <f t="shared" si="18"/>
        <v>0</v>
      </c>
      <c r="J119" s="290">
        <f t="shared" si="19"/>
        <v>0</v>
      </c>
      <c r="K119" s="290">
        <f t="shared" si="19"/>
        <v>0</v>
      </c>
      <c r="L119" s="287"/>
      <c r="M119" s="287"/>
    </row>
    <row r="120" spans="1:13">
      <c r="A120" s="289" t="s">
        <v>1111</v>
      </c>
      <c r="B120" s="289" t="s">
        <v>1201</v>
      </c>
      <c r="C120" s="289" t="s">
        <v>8</v>
      </c>
      <c r="D120" s="290">
        <v>70</v>
      </c>
      <c r="E120" s="290">
        <v>0</v>
      </c>
      <c r="F120" s="290">
        <f t="shared" si="17"/>
        <v>0</v>
      </c>
      <c r="G120" s="289" t="s">
        <v>1111</v>
      </c>
      <c r="H120" s="290">
        <v>0</v>
      </c>
      <c r="I120" s="290">
        <f t="shared" si="18"/>
        <v>0</v>
      </c>
      <c r="J120" s="290">
        <f t="shared" si="19"/>
        <v>0</v>
      </c>
      <c r="K120" s="290">
        <f t="shared" si="19"/>
        <v>0</v>
      </c>
      <c r="L120" s="287"/>
      <c r="M120" s="287"/>
    </row>
    <row r="121" spans="1:13">
      <c r="A121" s="289" t="s">
        <v>1111</v>
      </c>
      <c r="B121" s="289" t="s">
        <v>1202</v>
      </c>
      <c r="C121" s="289" t="s">
        <v>8</v>
      </c>
      <c r="D121" s="290">
        <v>40</v>
      </c>
      <c r="E121" s="290">
        <v>0</v>
      </c>
      <c r="F121" s="290">
        <f t="shared" si="17"/>
        <v>0</v>
      </c>
      <c r="G121" s="289" t="s">
        <v>1111</v>
      </c>
      <c r="H121" s="290">
        <v>0</v>
      </c>
      <c r="I121" s="290">
        <f t="shared" si="18"/>
        <v>0</v>
      </c>
      <c r="J121" s="290">
        <f t="shared" si="19"/>
        <v>0</v>
      </c>
      <c r="K121" s="290">
        <f t="shared" si="19"/>
        <v>0</v>
      </c>
      <c r="L121" s="287"/>
      <c r="M121" s="287"/>
    </row>
    <row r="122" spans="1:13">
      <c r="A122" s="294" t="s">
        <v>1111</v>
      </c>
      <c r="B122" s="294" t="s">
        <v>1203</v>
      </c>
      <c r="C122" s="294" t="s">
        <v>1111</v>
      </c>
      <c r="D122" s="295"/>
      <c r="E122" s="295"/>
      <c r="F122" s="295"/>
      <c r="G122" s="294" t="s">
        <v>1111</v>
      </c>
      <c r="H122" s="295"/>
      <c r="I122" s="295"/>
      <c r="J122" s="295"/>
      <c r="K122" s="295"/>
      <c r="L122" s="287"/>
      <c r="M122" s="287"/>
    </row>
    <row r="123" spans="1:13">
      <c r="A123" s="289" t="s">
        <v>1111</v>
      </c>
      <c r="B123" s="289" t="s">
        <v>1204</v>
      </c>
      <c r="C123" s="289" t="s">
        <v>8</v>
      </c>
      <c r="D123" s="290">
        <v>15</v>
      </c>
      <c r="E123" s="290">
        <v>0</v>
      </c>
      <c r="F123" s="290">
        <f>D123*E123</f>
        <v>0</v>
      </c>
      <c r="G123" s="289" t="s">
        <v>1111</v>
      </c>
      <c r="H123" s="290">
        <v>0</v>
      </c>
      <c r="I123" s="290">
        <f>D123*H123</f>
        <v>0</v>
      </c>
      <c r="J123" s="290">
        <f t="shared" ref="J123:K125" si="20">E123+H123</f>
        <v>0</v>
      </c>
      <c r="K123" s="290">
        <f t="shared" si="20"/>
        <v>0</v>
      </c>
      <c r="L123" s="287"/>
      <c r="M123" s="287"/>
    </row>
    <row r="124" spans="1:13">
      <c r="A124" s="289" t="s">
        <v>1111</v>
      </c>
      <c r="B124" s="289" t="s">
        <v>1205</v>
      </c>
      <c r="C124" s="289" t="s">
        <v>8</v>
      </c>
      <c r="D124" s="290">
        <v>180</v>
      </c>
      <c r="E124" s="290">
        <v>0</v>
      </c>
      <c r="F124" s="290">
        <f>D124*E124</f>
        <v>0</v>
      </c>
      <c r="G124" s="289" t="s">
        <v>1111</v>
      </c>
      <c r="H124" s="290">
        <v>0</v>
      </c>
      <c r="I124" s="290">
        <f>D124*H124</f>
        <v>0</v>
      </c>
      <c r="J124" s="290">
        <f t="shared" si="20"/>
        <v>0</v>
      </c>
      <c r="K124" s="290">
        <f t="shared" si="20"/>
        <v>0</v>
      </c>
      <c r="L124" s="287"/>
      <c r="M124" s="287"/>
    </row>
    <row r="125" spans="1:13">
      <c r="A125" s="289" t="s">
        <v>1111</v>
      </c>
      <c r="B125" s="289" t="s">
        <v>1206</v>
      </c>
      <c r="C125" s="289" t="s">
        <v>8</v>
      </c>
      <c r="D125" s="290">
        <v>70</v>
      </c>
      <c r="E125" s="290">
        <v>0</v>
      </c>
      <c r="F125" s="290">
        <f>D125*E125</f>
        <v>0</v>
      </c>
      <c r="G125" s="289" t="s">
        <v>1111</v>
      </c>
      <c r="H125" s="290">
        <v>0</v>
      </c>
      <c r="I125" s="290">
        <f>D125*H125</f>
        <v>0</v>
      </c>
      <c r="J125" s="290">
        <f t="shared" si="20"/>
        <v>0</v>
      </c>
      <c r="K125" s="290">
        <f t="shared" si="20"/>
        <v>0</v>
      </c>
      <c r="L125" s="287"/>
      <c r="M125" s="287"/>
    </row>
    <row r="126" spans="1:13">
      <c r="A126" s="289" t="s">
        <v>1111</v>
      </c>
      <c r="B126" s="289" t="s">
        <v>1111</v>
      </c>
      <c r="C126" s="289" t="s">
        <v>1111</v>
      </c>
      <c r="D126" s="290"/>
      <c r="E126" s="290"/>
      <c r="F126" s="290"/>
      <c r="G126" s="289" t="s">
        <v>1111</v>
      </c>
      <c r="H126" s="290"/>
      <c r="I126" s="290"/>
      <c r="J126" s="290"/>
      <c r="K126" s="290"/>
      <c r="L126" s="287"/>
      <c r="M126" s="287"/>
    </row>
    <row r="127" spans="1:13">
      <c r="A127" s="294" t="s">
        <v>1111</v>
      </c>
      <c r="B127" s="294" t="s">
        <v>1207</v>
      </c>
      <c r="C127" s="294" t="s">
        <v>1111</v>
      </c>
      <c r="D127" s="295"/>
      <c r="E127" s="295"/>
      <c r="F127" s="295"/>
      <c r="G127" s="294" t="s">
        <v>1111</v>
      </c>
      <c r="H127" s="295"/>
      <c r="I127" s="295"/>
      <c r="J127" s="295"/>
      <c r="K127" s="295"/>
      <c r="L127" s="287"/>
      <c r="M127" s="287"/>
    </row>
    <row r="128" spans="1:13">
      <c r="A128" s="294" t="s">
        <v>1111</v>
      </c>
      <c r="B128" s="294" t="s">
        <v>1208</v>
      </c>
      <c r="C128" s="294" t="s">
        <v>1111</v>
      </c>
      <c r="D128" s="295"/>
      <c r="E128" s="295"/>
      <c r="F128" s="295"/>
      <c r="G128" s="294" t="s">
        <v>1111</v>
      </c>
      <c r="H128" s="295"/>
      <c r="I128" s="295"/>
      <c r="J128" s="295"/>
      <c r="K128" s="295"/>
      <c r="L128" s="287"/>
      <c r="M128" s="287"/>
    </row>
    <row r="129" spans="1:13">
      <c r="A129" s="289" t="s">
        <v>1111</v>
      </c>
      <c r="B129" s="289" t="s">
        <v>1209</v>
      </c>
      <c r="C129" s="289" t="s">
        <v>8</v>
      </c>
      <c r="D129" s="290">
        <v>150</v>
      </c>
      <c r="E129" s="290">
        <v>0</v>
      </c>
      <c r="F129" s="290">
        <f>D129*E129</f>
        <v>0</v>
      </c>
      <c r="G129" s="289" t="s">
        <v>1111</v>
      </c>
      <c r="H129" s="290">
        <v>0</v>
      </c>
      <c r="I129" s="290">
        <f>D129*H129</f>
        <v>0</v>
      </c>
      <c r="J129" s="290">
        <f t="shared" ref="J129:K135" si="21">E129+H129</f>
        <v>0</v>
      </c>
      <c r="K129" s="290">
        <f t="shared" si="21"/>
        <v>0</v>
      </c>
      <c r="L129" s="287"/>
      <c r="M129" s="287"/>
    </row>
    <row r="130" spans="1:13">
      <c r="A130" s="289" t="s">
        <v>1111</v>
      </c>
      <c r="B130" s="289" t="s">
        <v>1210</v>
      </c>
      <c r="C130" s="289" t="s">
        <v>8</v>
      </c>
      <c r="D130" s="290">
        <v>80</v>
      </c>
      <c r="E130" s="290">
        <v>0</v>
      </c>
      <c r="F130" s="290">
        <f>D130*E130</f>
        <v>0</v>
      </c>
      <c r="G130" s="289" t="s">
        <v>1111</v>
      </c>
      <c r="H130" s="290">
        <v>0</v>
      </c>
      <c r="I130" s="290">
        <f>D130*H130</f>
        <v>0</v>
      </c>
      <c r="J130" s="290">
        <f t="shared" si="21"/>
        <v>0</v>
      </c>
      <c r="K130" s="290">
        <f t="shared" si="21"/>
        <v>0</v>
      </c>
      <c r="L130" s="287"/>
      <c r="M130" s="287"/>
    </row>
    <row r="131" spans="1:13">
      <c r="A131" s="289" t="s">
        <v>1111</v>
      </c>
      <c r="B131" s="289" t="s">
        <v>1211</v>
      </c>
      <c r="C131" s="289" t="s">
        <v>1111</v>
      </c>
      <c r="D131" s="290"/>
      <c r="E131" s="290"/>
      <c r="F131" s="290"/>
      <c r="G131" s="289" t="s">
        <v>1111</v>
      </c>
      <c r="H131" s="290"/>
      <c r="I131" s="290"/>
      <c r="J131" s="290"/>
      <c r="K131" s="290"/>
      <c r="L131" s="287"/>
      <c r="M131" s="287"/>
    </row>
    <row r="132" spans="1:13">
      <c r="A132" s="289" t="s">
        <v>1111</v>
      </c>
      <c r="B132" s="289" t="s">
        <v>1212</v>
      </c>
      <c r="C132" s="289" t="s">
        <v>8</v>
      </c>
      <c r="D132" s="290">
        <v>25</v>
      </c>
      <c r="E132" s="290">
        <v>0</v>
      </c>
      <c r="F132" s="290">
        <f>D132*E132</f>
        <v>0</v>
      </c>
      <c r="G132" s="289" t="s">
        <v>1111</v>
      </c>
      <c r="H132" s="290">
        <v>0</v>
      </c>
      <c r="I132" s="290">
        <f>D132*H132</f>
        <v>0</v>
      </c>
      <c r="J132" s="290">
        <f t="shared" si="21"/>
        <v>0</v>
      </c>
      <c r="K132" s="290">
        <f t="shared" si="21"/>
        <v>0</v>
      </c>
      <c r="L132" s="287"/>
      <c r="M132" s="287"/>
    </row>
    <row r="133" spans="1:13">
      <c r="A133" s="289" t="s">
        <v>1111</v>
      </c>
      <c r="B133" s="289" t="s">
        <v>1213</v>
      </c>
      <c r="C133" s="289" t="s">
        <v>1111</v>
      </c>
      <c r="D133" s="290"/>
      <c r="E133" s="290"/>
      <c r="F133" s="290"/>
      <c r="G133" s="289"/>
      <c r="H133" s="290"/>
      <c r="I133" s="290"/>
      <c r="J133" s="290"/>
      <c r="K133" s="290"/>
      <c r="L133" s="287"/>
      <c r="M133" s="287"/>
    </row>
    <row r="134" spans="1:13">
      <c r="A134" s="289"/>
      <c r="B134" s="289"/>
      <c r="C134" s="289"/>
      <c r="D134" s="290"/>
      <c r="E134" s="290"/>
      <c r="F134" s="290"/>
      <c r="G134" s="289"/>
      <c r="H134" s="290"/>
      <c r="I134" s="290"/>
      <c r="J134" s="290"/>
      <c r="K134" s="290"/>
      <c r="L134" s="287"/>
      <c r="M134" s="287"/>
    </row>
    <row r="135" spans="1:13">
      <c r="A135" s="289" t="s">
        <v>1111</v>
      </c>
      <c r="B135" s="289" t="s">
        <v>1214</v>
      </c>
      <c r="C135" s="289" t="s">
        <v>832</v>
      </c>
      <c r="D135" s="290">
        <v>1</v>
      </c>
      <c r="E135" s="290">
        <v>0</v>
      </c>
      <c r="F135" s="290">
        <f>D135*E135</f>
        <v>0</v>
      </c>
      <c r="G135" s="289" t="s">
        <v>1111</v>
      </c>
      <c r="H135" s="290">
        <v>0</v>
      </c>
      <c r="I135" s="290">
        <f>D135*H135</f>
        <v>0</v>
      </c>
      <c r="J135" s="290">
        <f t="shared" si="21"/>
        <v>0</v>
      </c>
      <c r="K135" s="290">
        <f t="shared" si="21"/>
        <v>0</v>
      </c>
      <c r="L135" s="287"/>
      <c r="M135" s="287"/>
    </row>
    <row r="136" spans="1:13">
      <c r="A136" s="294" t="s">
        <v>1111</v>
      </c>
      <c r="B136" s="294"/>
      <c r="C136" s="294" t="s">
        <v>1111</v>
      </c>
      <c r="D136" s="295"/>
      <c r="E136" s="295"/>
      <c r="F136" s="295"/>
      <c r="G136" s="294" t="s">
        <v>1111</v>
      </c>
      <c r="H136" s="295"/>
      <c r="I136" s="295"/>
      <c r="J136" s="295"/>
      <c r="K136" s="295"/>
      <c r="L136" s="287"/>
      <c r="M136" s="287"/>
    </row>
    <row r="137" spans="1:13">
      <c r="A137" s="294" t="s">
        <v>1111</v>
      </c>
      <c r="B137" s="294" t="s">
        <v>1163</v>
      </c>
      <c r="C137" s="294" t="s">
        <v>1111</v>
      </c>
      <c r="D137" s="295"/>
      <c r="E137" s="295"/>
      <c r="F137" s="295"/>
      <c r="G137" s="294" t="s">
        <v>1111</v>
      </c>
      <c r="H137" s="295"/>
      <c r="I137" s="295"/>
      <c r="J137" s="295"/>
      <c r="K137" s="295"/>
      <c r="L137" s="287"/>
      <c r="M137" s="287"/>
    </row>
    <row r="138" spans="1:13">
      <c r="A138" s="294" t="s">
        <v>1111</v>
      </c>
      <c r="B138" s="294" t="s">
        <v>1164</v>
      </c>
      <c r="C138" s="294" t="s">
        <v>1111</v>
      </c>
      <c r="D138" s="295"/>
      <c r="E138" s="295"/>
      <c r="F138" s="295"/>
      <c r="G138" s="294" t="s">
        <v>1111</v>
      </c>
      <c r="H138" s="295"/>
      <c r="I138" s="295"/>
      <c r="J138" s="295"/>
      <c r="K138" s="295"/>
      <c r="L138" s="287"/>
      <c r="M138" s="287"/>
    </row>
    <row r="139" spans="1:13">
      <c r="A139" s="289" t="s">
        <v>1111</v>
      </c>
      <c r="B139" s="289" t="s">
        <v>2209</v>
      </c>
      <c r="C139" s="289" t="s">
        <v>832</v>
      </c>
      <c r="D139" s="290">
        <v>1</v>
      </c>
      <c r="E139" s="290">
        <v>0</v>
      </c>
      <c r="F139" s="290">
        <f>D139*E139</f>
        <v>0</v>
      </c>
      <c r="G139" s="289" t="s">
        <v>1111</v>
      </c>
      <c r="H139" s="290">
        <v>0</v>
      </c>
      <c r="I139" s="290">
        <f>D139*H139</f>
        <v>0</v>
      </c>
      <c r="J139" s="290">
        <f>E139+H139</f>
        <v>0</v>
      </c>
      <c r="K139" s="290">
        <f>F139+I139</f>
        <v>0</v>
      </c>
      <c r="L139" s="287"/>
      <c r="M139" s="287"/>
    </row>
    <row r="140" spans="1:13">
      <c r="A140" s="289" t="s">
        <v>1111</v>
      </c>
      <c r="B140" s="289" t="s">
        <v>1111</v>
      </c>
      <c r="C140" s="289" t="s">
        <v>1111</v>
      </c>
      <c r="D140" s="290"/>
      <c r="E140" s="290"/>
      <c r="F140" s="290"/>
      <c r="G140" s="289" t="s">
        <v>1111</v>
      </c>
      <c r="H140" s="290"/>
      <c r="I140" s="290"/>
      <c r="J140" s="290"/>
      <c r="K140" s="290"/>
      <c r="L140" s="287"/>
      <c r="M140" s="287"/>
    </row>
    <row r="141" spans="1:13">
      <c r="A141" s="289" t="s">
        <v>1111</v>
      </c>
      <c r="B141" s="289"/>
      <c r="C141" s="289" t="s">
        <v>1111</v>
      </c>
      <c r="D141" s="290"/>
      <c r="E141" s="290"/>
      <c r="F141" s="290"/>
      <c r="G141" s="289" t="s">
        <v>1111</v>
      </c>
      <c r="H141" s="290"/>
      <c r="I141" s="290"/>
      <c r="J141" s="290"/>
      <c r="K141" s="290"/>
      <c r="L141" s="287"/>
      <c r="M141" s="287"/>
    </row>
    <row r="142" spans="1:13" ht="15">
      <c r="A142" s="291" t="s">
        <v>1111</v>
      </c>
      <c r="B142" s="291" t="s">
        <v>1215</v>
      </c>
      <c r="C142" s="291" t="s">
        <v>1111</v>
      </c>
      <c r="D142" s="292"/>
      <c r="E142" s="292"/>
      <c r="F142" s="292">
        <f>SUM(F63:F141)</f>
        <v>0</v>
      </c>
      <c r="G142" s="291" t="s">
        <v>1111</v>
      </c>
      <c r="H142" s="292"/>
      <c r="I142" s="292">
        <f>SUM(I63:I141)</f>
        <v>0</v>
      </c>
      <c r="J142" s="292"/>
      <c r="K142" s="292">
        <f>SUM(K63:K141)</f>
        <v>0</v>
      </c>
      <c r="L142" s="287"/>
      <c r="M142" s="287"/>
    </row>
    <row r="143" spans="1:13">
      <c r="A143" s="289" t="s">
        <v>1111</v>
      </c>
      <c r="B143" s="289" t="s">
        <v>1111</v>
      </c>
      <c r="C143" s="289" t="s">
        <v>1111</v>
      </c>
      <c r="D143" s="290"/>
      <c r="E143" s="290"/>
      <c r="F143" s="290"/>
      <c r="G143" s="289" t="s">
        <v>1111</v>
      </c>
      <c r="H143" s="290"/>
      <c r="I143" s="290"/>
      <c r="J143" s="290"/>
      <c r="K143" s="290"/>
      <c r="L143" s="287"/>
      <c r="M143" s="287"/>
    </row>
    <row r="144" spans="1:13" ht="15">
      <c r="B144" s="291" t="s">
        <v>1216</v>
      </c>
      <c r="C144" s="291" t="s">
        <v>1111</v>
      </c>
      <c r="D144" s="291" t="s">
        <v>1111</v>
      </c>
      <c r="E144" s="291" t="s">
        <v>1111</v>
      </c>
      <c r="F144" s="291" t="s">
        <v>1111</v>
      </c>
      <c r="G144" s="291" t="s">
        <v>1111</v>
      </c>
      <c r="H144" s="291" t="s">
        <v>1111</v>
      </c>
      <c r="I144" s="291" t="s">
        <v>1111</v>
      </c>
      <c r="J144" s="291" t="s">
        <v>1111</v>
      </c>
      <c r="K144" s="535">
        <f>SUM(K142+K59+K52+K40+K28+K20+K10)</f>
        <v>0</v>
      </c>
    </row>
  </sheetData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selection activeCell="F65" sqref="F65"/>
    </sheetView>
  </sheetViews>
  <sheetFormatPr defaultRowHeight="12.75"/>
  <cols>
    <col min="1" max="1" width="5.7109375" style="185" customWidth="1"/>
    <col min="2" max="2" width="10.7109375" style="231" customWidth="1"/>
    <col min="3" max="3" width="60.140625" style="232" bestFit="1" customWidth="1"/>
    <col min="4" max="4" width="5.7109375" style="233" customWidth="1"/>
    <col min="5" max="5" width="10.28515625" style="192" customWidth="1"/>
    <col min="6" max="6" width="10.7109375" style="234" customWidth="1"/>
    <col min="7" max="7" width="16.85546875" style="300" customWidth="1"/>
    <col min="8" max="8" width="9" style="192" customWidth="1"/>
    <col min="9" max="9" width="9.5703125" style="193" customWidth="1"/>
    <col min="10" max="256" width="9.140625" style="184"/>
    <col min="257" max="257" width="5.7109375" style="184" customWidth="1"/>
    <col min="258" max="258" width="10.7109375" style="184" customWidth="1"/>
    <col min="259" max="259" width="60.140625" style="184" bestFit="1" customWidth="1"/>
    <col min="260" max="260" width="5.7109375" style="184" customWidth="1"/>
    <col min="261" max="261" width="10.28515625" style="184" customWidth="1"/>
    <col min="262" max="262" width="10.7109375" style="184" customWidth="1"/>
    <col min="263" max="263" width="16.85546875" style="184" customWidth="1"/>
    <col min="264" max="264" width="9" style="184" customWidth="1"/>
    <col min="265" max="265" width="9.5703125" style="184" customWidth="1"/>
    <col min="266" max="512" width="9.140625" style="184"/>
    <col min="513" max="513" width="5.7109375" style="184" customWidth="1"/>
    <col min="514" max="514" width="10.7109375" style="184" customWidth="1"/>
    <col min="515" max="515" width="60.140625" style="184" bestFit="1" customWidth="1"/>
    <col min="516" max="516" width="5.7109375" style="184" customWidth="1"/>
    <col min="517" max="517" width="10.28515625" style="184" customWidth="1"/>
    <col min="518" max="518" width="10.7109375" style="184" customWidth="1"/>
    <col min="519" max="519" width="16.85546875" style="184" customWidth="1"/>
    <col min="520" max="520" width="9" style="184" customWidth="1"/>
    <col min="521" max="521" width="9.5703125" style="184" customWidth="1"/>
    <col min="522" max="768" width="9.140625" style="184"/>
    <col min="769" max="769" width="5.7109375" style="184" customWidth="1"/>
    <col min="770" max="770" width="10.7109375" style="184" customWidth="1"/>
    <col min="771" max="771" width="60.140625" style="184" bestFit="1" customWidth="1"/>
    <col min="772" max="772" width="5.7109375" style="184" customWidth="1"/>
    <col min="773" max="773" width="10.28515625" style="184" customWidth="1"/>
    <col min="774" max="774" width="10.7109375" style="184" customWidth="1"/>
    <col min="775" max="775" width="16.85546875" style="184" customWidth="1"/>
    <col min="776" max="776" width="9" style="184" customWidth="1"/>
    <col min="777" max="777" width="9.5703125" style="184" customWidth="1"/>
    <col min="778" max="1024" width="9.140625" style="184"/>
    <col min="1025" max="1025" width="5.7109375" style="184" customWidth="1"/>
    <col min="1026" max="1026" width="10.7109375" style="184" customWidth="1"/>
    <col min="1027" max="1027" width="60.140625" style="184" bestFit="1" customWidth="1"/>
    <col min="1028" max="1028" width="5.7109375" style="184" customWidth="1"/>
    <col min="1029" max="1029" width="10.28515625" style="184" customWidth="1"/>
    <col min="1030" max="1030" width="10.7109375" style="184" customWidth="1"/>
    <col min="1031" max="1031" width="16.85546875" style="184" customWidth="1"/>
    <col min="1032" max="1032" width="9" style="184" customWidth="1"/>
    <col min="1033" max="1033" width="9.5703125" style="184" customWidth="1"/>
    <col min="1034" max="1280" width="9.140625" style="184"/>
    <col min="1281" max="1281" width="5.7109375" style="184" customWidth="1"/>
    <col min="1282" max="1282" width="10.7109375" style="184" customWidth="1"/>
    <col min="1283" max="1283" width="60.140625" style="184" bestFit="1" customWidth="1"/>
    <col min="1284" max="1284" width="5.7109375" style="184" customWidth="1"/>
    <col min="1285" max="1285" width="10.28515625" style="184" customWidth="1"/>
    <col min="1286" max="1286" width="10.7109375" style="184" customWidth="1"/>
    <col min="1287" max="1287" width="16.85546875" style="184" customWidth="1"/>
    <col min="1288" max="1288" width="9" style="184" customWidth="1"/>
    <col min="1289" max="1289" width="9.5703125" style="184" customWidth="1"/>
    <col min="1290" max="1536" width="9.140625" style="184"/>
    <col min="1537" max="1537" width="5.7109375" style="184" customWidth="1"/>
    <col min="1538" max="1538" width="10.7109375" style="184" customWidth="1"/>
    <col min="1539" max="1539" width="60.140625" style="184" bestFit="1" customWidth="1"/>
    <col min="1540" max="1540" width="5.7109375" style="184" customWidth="1"/>
    <col min="1541" max="1541" width="10.28515625" style="184" customWidth="1"/>
    <col min="1542" max="1542" width="10.7109375" style="184" customWidth="1"/>
    <col min="1543" max="1543" width="16.85546875" style="184" customWidth="1"/>
    <col min="1544" max="1544" width="9" style="184" customWidth="1"/>
    <col min="1545" max="1545" width="9.5703125" style="184" customWidth="1"/>
    <col min="1546" max="1792" width="9.140625" style="184"/>
    <col min="1793" max="1793" width="5.7109375" style="184" customWidth="1"/>
    <col min="1794" max="1794" width="10.7109375" style="184" customWidth="1"/>
    <col min="1795" max="1795" width="60.140625" style="184" bestFit="1" customWidth="1"/>
    <col min="1796" max="1796" width="5.7109375" style="184" customWidth="1"/>
    <col min="1797" max="1797" width="10.28515625" style="184" customWidth="1"/>
    <col min="1798" max="1798" width="10.7109375" style="184" customWidth="1"/>
    <col min="1799" max="1799" width="16.85546875" style="184" customWidth="1"/>
    <col min="1800" max="1800" width="9" style="184" customWidth="1"/>
    <col min="1801" max="1801" width="9.5703125" style="184" customWidth="1"/>
    <col min="1802" max="2048" width="9.140625" style="184"/>
    <col min="2049" max="2049" width="5.7109375" style="184" customWidth="1"/>
    <col min="2050" max="2050" width="10.7109375" style="184" customWidth="1"/>
    <col min="2051" max="2051" width="60.140625" style="184" bestFit="1" customWidth="1"/>
    <col min="2052" max="2052" width="5.7109375" style="184" customWidth="1"/>
    <col min="2053" max="2053" width="10.28515625" style="184" customWidth="1"/>
    <col min="2054" max="2054" width="10.7109375" style="184" customWidth="1"/>
    <col min="2055" max="2055" width="16.85546875" style="184" customWidth="1"/>
    <col min="2056" max="2056" width="9" style="184" customWidth="1"/>
    <col min="2057" max="2057" width="9.5703125" style="184" customWidth="1"/>
    <col min="2058" max="2304" width="9.140625" style="184"/>
    <col min="2305" max="2305" width="5.7109375" style="184" customWidth="1"/>
    <col min="2306" max="2306" width="10.7109375" style="184" customWidth="1"/>
    <col min="2307" max="2307" width="60.140625" style="184" bestFit="1" customWidth="1"/>
    <col min="2308" max="2308" width="5.7109375" style="184" customWidth="1"/>
    <col min="2309" max="2309" width="10.28515625" style="184" customWidth="1"/>
    <col min="2310" max="2310" width="10.7109375" style="184" customWidth="1"/>
    <col min="2311" max="2311" width="16.85546875" style="184" customWidth="1"/>
    <col min="2312" max="2312" width="9" style="184" customWidth="1"/>
    <col min="2313" max="2313" width="9.5703125" style="184" customWidth="1"/>
    <col min="2314" max="2560" width="9.140625" style="184"/>
    <col min="2561" max="2561" width="5.7109375" style="184" customWidth="1"/>
    <col min="2562" max="2562" width="10.7109375" style="184" customWidth="1"/>
    <col min="2563" max="2563" width="60.140625" style="184" bestFit="1" customWidth="1"/>
    <col min="2564" max="2564" width="5.7109375" style="184" customWidth="1"/>
    <col min="2565" max="2565" width="10.28515625" style="184" customWidth="1"/>
    <col min="2566" max="2566" width="10.7109375" style="184" customWidth="1"/>
    <col min="2567" max="2567" width="16.85546875" style="184" customWidth="1"/>
    <col min="2568" max="2568" width="9" style="184" customWidth="1"/>
    <col min="2569" max="2569" width="9.5703125" style="184" customWidth="1"/>
    <col min="2570" max="2816" width="9.140625" style="184"/>
    <col min="2817" max="2817" width="5.7109375" style="184" customWidth="1"/>
    <col min="2818" max="2818" width="10.7109375" style="184" customWidth="1"/>
    <col min="2819" max="2819" width="60.140625" style="184" bestFit="1" customWidth="1"/>
    <col min="2820" max="2820" width="5.7109375" style="184" customWidth="1"/>
    <col min="2821" max="2821" width="10.28515625" style="184" customWidth="1"/>
    <col min="2822" max="2822" width="10.7109375" style="184" customWidth="1"/>
    <col min="2823" max="2823" width="16.85546875" style="184" customWidth="1"/>
    <col min="2824" max="2824" width="9" style="184" customWidth="1"/>
    <col min="2825" max="2825" width="9.5703125" style="184" customWidth="1"/>
    <col min="2826" max="3072" width="9.140625" style="184"/>
    <col min="3073" max="3073" width="5.7109375" style="184" customWidth="1"/>
    <col min="3074" max="3074" width="10.7109375" style="184" customWidth="1"/>
    <col min="3075" max="3075" width="60.140625" style="184" bestFit="1" customWidth="1"/>
    <col min="3076" max="3076" width="5.7109375" style="184" customWidth="1"/>
    <col min="3077" max="3077" width="10.28515625" style="184" customWidth="1"/>
    <col min="3078" max="3078" width="10.7109375" style="184" customWidth="1"/>
    <col min="3079" max="3079" width="16.85546875" style="184" customWidth="1"/>
    <col min="3080" max="3080" width="9" style="184" customWidth="1"/>
    <col min="3081" max="3081" width="9.5703125" style="184" customWidth="1"/>
    <col min="3082" max="3328" width="9.140625" style="184"/>
    <col min="3329" max="3329" width="5.7109375" style="184" customWidth="1"/>
    <col min="3330" max="3330" width="10.7109375" style="184" customWidth="1"/>
    <col min="3331" max="3331" width="60.140625" style="184" bestFit="1" customWidth="1"/>
    <col min="3332" max="3332" width="5.7109375" style="184" customWidth="1"/>
    <col min="3333" max="3333" width="10.28515625" style="184" customWidth="1"/>
    <col min="3334" max="3334" width="10.7109375" style="184" customWidth="1"/>
    <col min="3335" max="3335" width="16.85546875" style="184" customWidth="1"/>
    <col min="3336" max="3336" width="9" style="184" customWidth="1"/>
    <col min="3337" max="3337" width="9.5703125" style="184" customWidth="1"/>
    <col min="3338" max="3584" width="9.140625" style="184"/>
    <col min="3585" max="3585" width="5.7109375" style="184" customWidth="1"/>
    <col min="3586" max="3586" width="10.7109375" style="184" customWidth="1"/>
    <col min="3587" max="3587" width="60.140625" style="184" bestFit="1" customWidth="1"/>
    <col min="3588" max="3588" width="5.7109375" style="184" customWidth="1"/>
    <col min="3589" max="3589" width="10.28515625" style="184" customWidth="1"/>
    <col min="3590" max="3590" width="10.7109375" style="184" customWidth="1"/>
    <col min="3591" max="3591" width="16.85546875" style="184" customWidth="1"/>
    <col min="3592" max="3592" width="9" style="184" customWidth="1"/>
    <col min="3593" max="3593" width="9.5703125" style="184" customWidth="1"/>
    <col min="3594" max="3840" width="9.140625" style="184"/>
    <col min="3841" max="3841" width="5.7109375" style="184" customWidth="1"/>
    <col min="3842" max="3842" width="10.7109375" style="184" customWidth="1"/>
    <col min="3843" max="3843" width="60.140625" style="184" bestFit="1" customWidth="1"/>
    <col min="3844" max="3844" width="5.7109375" style="184" customWidth="1"/>
    <col min="3845" max="3845" width="10.28515625" style="184" customWidth="1"/>
    <col min="3846" max="3846" width="10.7109375" style="184" customWidth="1"/>
    <col min="3847" max="3847" width="16.85546875" style="184" customWidth="1"/>
    <col min="3848" max="3848" width="9" style="184" customWidth="1"/>
    <col min="3849" max="3849" width="9.5703125" style="184" customWidth="1"/>
    <col min="3850" max="4096" width="9.140625" style="184"/>
    <col min="4097" max="4097" width="5.7109375" style="184" customWidth="1"/>
    <col min="4098" max="4098" width="10.7109375" style="184" customWidth="1"/>
    <col min="4099" max="4099" width="60.140625" style="184" bestFit="1" customWidth="1"/>
    <col min="4100" max="4100" width="5.7109375" style="184" customWidth="1"/>
    <col min="4101" max="4101" width="10.28515625" style="184" customWidth="1"/>
    <col min="4102" max="4102" width="10.7109375" style="184" customWidth="1"/>
    <col min="4103" max="4103" width="16.85546875" style="184" customWidth="1"/>
    <col min="4104" max="4104" width="9" style="184" customWidth="1"/>
    <col min="4105" max="4105" width="9.5703125" style="184" customWidth="1"/>
    <col min="4106" max="4352" width="9.140625" style="184"/>
    <col min="4353" max="4353" width="5.7109375" style="184" customWidth="1"/>
    <col min="4354" max="4354" width="10.7109375" style="184" customWidth="1"/>
    <col min="4355" max="4355" width="60.140625" style="184" bestFit="1" customWidth="1"/>
    <col min="4356" max="4356" width="5.7109375" style="184" customWidth="1"/>
    <col min="4357" max="4357" width="10.28515625" style="184" customWidth="1"/>
    <col min="4358" max="4358" width="10.7109375" style="184" customWidth="1"/>
    <col min="4359" max="4359" width="16.85546875" style="184" customWidth="1"/>
    <col min="4360" max="4360" width="9" style="184" customWidth="1"/>
    <col min="4361" max="4361" width="9.5703125" style="184" customWidth="1"/>
    <col min="4362" max="4608" width="9.140625" style="184"/>
    <col min="4609" max="4609" width="5.7109375" style="184" customWidth="1"/>
    <col min="4610" max="4610" width="10.7109375" style="184" customWidth="1"/>
    <col min="4611" max="4611" width="60.140625" style="184" bestFit="1" customWidth="1"/>
    <col min="4612" max="4612" width="5.7109375" style="184" customWidth="1"/>
    <col min="4613" max="4613" width="10.28515625" style="184" customWidth="1"/>
    <col min="4614" max="4614" width="10.7109375" style="184" customWidth="1"/>
    <col min="4615" max="4615" width="16.85546875" style="184" customWidth="1"/>
    <col min="4616" max="4616" width="9" style="184" customWidth="1"/>
    <col min="4617" max="4617" width="9.5703125" style="184" customWidth="1"/>
    <col min="4618" max="4864" width="9.140625" style="184"/>
    <col min="4865" max="4865" width="5.7109375" style="184" customWidth="1"/>
    <col min="4866" max="4866" width="10.7109375" style="184" customWidth="1"/>
    <col min="4867" max="4867" width="60.140625" style="184" bestFit="1" customWidth="1"/>
    <col min="4868" max="4868" width="5.7109375" style="184" customWidth="1"/>
    <col min="4869" max="4869" width="10.28515625" style="184" customWidth="1"/>
    <col min="4870" max="4870" width="10.7109375" style="184" customWidth="1"/>
    <col min="4871" max="4871" width="16.85546875" style="184" customWidth="1"/>
    <col min="4872" max="4872" width="9" style="184" customWidth="1"/>
    <col min="4873" max="4873" width="9.5703125" style="184" customWidth="1"/>
    <col min="4874" max="5120" width="9.140625" style="184"/>
    <col min="5121" max="5121" width="5.7109375" style="184" customWidth="1"/>
    <col min="5122" max="5122" width="10.7109375" style="184" customWidth="1"/>
    <col min="5123" max="5123" width="60.140625" style="184" bestFit="1" customWidth="1"/>
    <col min="5124" max="5124" width="5.7109375" style="184" customWidth="1"/>
    <col min="5125" max="5125" width="10.28515625" style="184" customWidth="1"/>
    <col min="5126" max="5126" width="10.7109375" style="184" customWidth="1"/>
    <col min="5127" max="5127" width="16.85546875" style="184" customWidth="1"/>
    <col min="5128" max="5128" width="9" style="184" customWidth="1"/>
    <col min="5129" max="5129" width="9.5703125" style="184" customWidth="1"/>
    <col min="5130" max="5376" width="9.140625" style="184"/>
    <col min="5377" max="5377" width="5.7109375" style="184" customWidth="1"/>
    <col min="5378" max="5378" width="10.7109375" style="184" customWidth="1"/>
    <col min="5379" max="5379" width="60.140625" style="184" bestFit="1" customWidth="1"/>
    <col min="5380" max="5380" width="5.7109375" style="184" customWidth="1"/>
    <col min="5381" max="5381" width="10.28515625" style="184" customWidth="1"/>
    <col min="5382" max="5382" width="10.7109375" style="184" customWidth="1"/>
    <col min="5383" max="5383" width="16.85546875" style="184" customWidth="1"/>
    <col min="5384" max="5384" width="9" style="184" customWidth="1"/>
    <col min="5385" max="5385" width="9.5703125" style="184" customWidth="1"/>
    <col min="5386" max="5632" width="9.140625" style="184"/>
    <col min="5633" max="5633" width="5.7109375" style="184" customWidth="1"/>
    <col min="5634" max="5634" width="10.7109375" style="184" customWidth="1"/>
    <col min="5635" max="5635" width="60.140625" style="184" bestFit="1" customWidth="1"/>
    <col min="5636" max="5636" width="5.7109375" style="184" customWidth="1"/>
    <col min="5637" max="5637" width="10.28515625" style="184" customWidth="1"/>
    <col min="5638" max="5638" width="10.7109375" style="184" customWidth="1"/>
    <col min="5639" max="5639" width="16.85546875" style="184" customWidth="1"/>
    <col min="5640" max="5640" width="9" style="184" customWidth="1"/>
    <col min="5641" max="5641" width="9.5703125" style="184" customWidth="1"/>
    <col min="5642" max="5888" width="9.140625" style="184"/>
    <col min="5889" max="5889" width="5.7109375" style="184" customWidth="1"/>
    <col min="5890" max="5890" width="10.7109375" style="184" customWidth="1"/>
    <col min="5891" max="5891" width="60.140625" style="184" bestFit="1" customWidth="1"/>
    <col min="5892" max="5892" width="5.7109375" style="184" customWidth="1"/>
    <col min="5893" max="5893" width="10.28515625" style="184" customWidth="1"/>
    <col min="5894" max="5894" width="10.7109375" style="184" customWidth="1"/>
    <col min="5895" max="5895" width="16.85546875" style="184" customWidth="1"/>
    <col min="5896" max="5896" width="9" style="184" customWidth="1"/>
    <col min="5897" max="5897" width="9.5703125" style="184" customWidth="1"/>
    <col min="5898" max="6144" width="9.140625" style="184"/>
    <col min="6145" max="6145" width="5.7109375" style="184" customWidth="1"/>
    <col min="6146" max="6146" width="10.7109375" style="184" customWidth="1"/>
    <col min="6147" max="6147" width="60.140625" style="184" bestFit="1" customWidth="1"/>
    <col min="6148" max="6148" width="5.7109375" style="184" customWidth="1"/>
    <col min="6149" max="6149" width="10.28515625" style="184" customWidth="1"/>
    <col min="6150" max="6150" width="10.7109375" style="184" customWidth="1"/>
    <col min="6151" max="6151" width="16.85546875" style="184" customWidth="1"/>
    <col min="6152" max="6152" width="9" style="184" customWidth="1"/>
    <col min="6153" max="6153" width="9.5703125" style="184" customWidth="1"/>
    <col min="6154" max="6400" width="9.140625" style="184"/>
    <col min="6401" max="6401" width="5.7109375" style="184" customWidth="1"/>
    <col min="6402" max="6402" width="10.7109375" style="184" customWidth="1"/>
    <col min="6403" max="6403" width="60.140625" style="184" bestFit="1" customWidth="1"/>
    <col min="6404" max="6404" width="5.7109375" style="184" customWidth="1"/>
    <col min="6405" max="6405" width="10.28515625" style="184" customWidth="1"/>
    <col min="6406" max="6406" width="10.7109375" style="184" customWidth="1"/>
    <col min="6407" max="6407" width="16.85546875" style="184" customWidth="1"/>
    <col min="6408" max="6408" width="9" style="184" customWidth="1"/>
    <col min="6409" max="6409" width="9.5703125" style="184" customWidth="1"/>
    <col min="6410" max="6656" width="9.140625" style="184"/>
    <col min="6657" max="6657" width="5.7109375" style="184" customWidth="1"/>
    <col min="6658" max="6658" width="10.7109375" style="184" customWidth="1"/>
    <col min="6659" max="6659" width="60.140625" style="184" bestFit="1" customWidth="1"/>
    <col min="6660" max="6660" width="5.7109375" style="184" customWidth="1"/>
    <col min="6661" max="6661" width="10.28515625" style="184" customWidth="1"/>
    <col min="6662" max="6662" width="10.7109375" style="184" customWidth="1"/>
    <col min="6663" max="6663" width="16.85546875" style="184" customWidth="1"/>
    <col min="6664" max="6664" width="9" style="184" customWidth="1"/>
    <col min="6665" max="6665" width="9.5703125" style="184" customWidth="1"/>
    <col min="6666" max="6912" width="9.140625" style="184"/>
    <col min="6913" max="6913" width="5.7109375" style="184" customWidth="1"/>
    <col min="6914" max="6914" width="10.7109375" style="184" customWidth="1"/>
    <col min="6915" max="6915" width="60.140625" style="184" bestFit="1" customWidth="1"/>
    <col min="6916" max="6916" width="5.7109375" style="184" customWidth="1"/>
    <col min="6917" max="6917" width="10.28515625" style="184" customWidth="1"/>
    <col min="6918" max="6918" width="10.7109375" style="184" customWidth="1"/>
    <col min="6919" max="6919" width="16.85546875" style="184" customWidth="1"/>
    <col min="6920" max="6920" width="9" style="184" customWidth="1"/>
    <col min="6921" max="6921" width="9.5703125" style="184" customWidth="1"/>
    <col min="6922" max="7168" width="9.140625" style="184"/>
    <col min="7169" max="7169" width="5.7109375" style="184" customWidth="1"/>
    <col min="7170" max="7170" width="10.7109375" style="184" customWidth="1"/>
    <col min="7171" max="7171" width="60.140625" style="184" bestFit="1" customWidth="1"/>
    <col min="7172" max="7172" width="5.7109375" style="184" customWidth="1"/>
    <col min="7173" max="7173" width="10.28515625" style="184" customWidth="1"/>
    <col min="7174" max="7174" width="10.7109375" style="184" customWidth="1"/>
    <col min="7175" max="7175" width="16.85546875" style="184" customWidth="1"/>
    <col min="7176" max="7176" width="9" style="184" customWidth="1"/>
    <col min="7177" max="7177" width="9.5703125" style="184" customWidth="1"/>
    <col min="7178" max="7424" width="9.140625" style="184"/>
    <col min="7425" max="7425" width="5.7109375" style="184" customWidth="1"/>
    <col min="7426" max="7426" width="10.7109375" style="184" customWidth="1"/>
    <col min="7427" max="7427" width="60.140625" style="184" bestFit="1" customWidth="1"/>
    <col min="7428" max="7428" width="5.7109375" style="184" customWidth="1"/>
    <col min="7429" max="7429" width="10.28515625" style="184" customWidth="1"/>
    <col min="7430" max="7430" width="10.7109375" style="184" customWidth="1"/>
    <col min="7431" max="7431" width="16.85546875" style="184" customWidth="1"/>
    <col min="7432" max="7432" width="9" style="184" customWidth="1"/>
    <col min="7433" max="7433" width="9.5703125" style="184" customWidth="1"/>
    <col min="7434" max="7680" width="9.140625" style="184"/>
    <col min="7681" max="7681" width="5.7109375" style="184" customWidth="1"/>
    <col min="7682" max="7682" width="10.7109375" style="184" customWidth="1"/>
    <col min="7683" max="7683" width="60.140625" style="184" bestFit="1" customWidth="1"/>
    <col min="7684" max="7684" width="5.7109375" style="184" customWidth="1"/>
    <col min="7685" max="7685" width="10.28515625" style="184" customWidth="1"/>
    <col min="7686" max="7686" width="10.7109375" style="184" customWidth="1"/>
    <col min="7687" max="7687" width="16.85546875" style="184" customWidth="1"/>
    <col min="7688" max="7688" width="9" style="184" customWidth="1"/>
    <col min="7689" max="7689" width="9.5703125" style="184" customWidth="1"/>
    <col min="7690" max="7936" width="9.140625" style="184"/>
    <col min="7937" max="7937" width="5.7109375" style="184" customWidth="1"/>
    <col min="7938" max="7938" width="10.7109375" style="184" customWidth="1"/>
    <col min="7939" max="7939" width="60.140625" style="184" bestFit="1" customWidth="1"/>
    <col min="7940" max="7940" width="5.7109375" style="184" customWidth="1"/>
    <col min="7941" max="7941" width="10.28515625" style="184" customWidth="1"/>
    <col min="7942" max="7942" width="10.7109375" style="184" customWidth="1"/>
    <col min="7943" max="7943" width="16.85546875" style="184" customWidth="1"/>
    <col min="7944" max="7944" width="9" style="184" customWidth="1"/>
    <col min="7945" max="7945" width="9.5703125" style="184" customWidth="1"/>
    <col min="7946" max="8192" width="9.140625" style="184"/>
    <col min="8193" max="8193" width="5.7109375" style="184" customWidth="1"/>
    <col min="8194" max="8194" width="10.7109375" style="184" customWidth="1"/>
    <col min="8195" max="8195" width="60.140625" style="184" bestFit="1" customWidth="1"/>
    <col min="8196" max="8196" width="5.7109375" style="184" customWidth="1"/>
    <col min="8197" max="8197" width="10.28515625" style="184" customWidth="1"/>
    <col min="8198" max="8198" width="10.7109375" style="184" customWidth="1"/>
    <col min="8199" max="8199" width="16.85546875" style="184" customWidth="1"/>
    <col min="8200" max="8200" width="9" style="184" customWidth="1"/>
    <col min="8201" max="8201" width="9.5703125" style="184" customWidth="1"/>
    <col min="8202" max="8448" width="9.140625" style="184"/>
    <col min="8449" max="8449" width="5.7109375" style="184" customWidth="1"/>
    <col min="8450" max="8450" width="10.7109375" style="184" customWidth="1"/>
    <col min="8451" max="8451" width="60.140625" style="184" bestFit="1" customWidth="1"/>
    <col min="8452" max="8452" width="5.7109375" style="184" customWidth="1"/>
    <col min="8453" max="8453" width="10.28515625" style="184" customWidth="1"/>
    <col min="8454" max="8454" width="10.7109375" style="184" customWidth="1"/>
    <col min="8455" max="8455" width="16.85546875" style="184" customWidth="1"/>
    <col min="8456" max="8456" width="9" style="184" customWidth="1"/>
    <col min="8457" max="8457" width="9.5703125" style="184" customWidth="1"/>
    <col min="8458" max="8704" width="9.140625" style="184"/>
    <col min="8705" max="8705" width="5.7109375" style="184" customWidth="1"/>
    <col min="8706" max="8706" width="10.7109375" style="184" customWidth="1"/>
    <col min="8707" max="8707" width="60.140625" style="184" bestFit="1" customWidth="1"/>
    <col min="8708" max="8708" width="5.7109375" style="184" customWidth="1"/>
    <col min="8709" max="8709" width="10.28515625" style="184" customWidth="1"/>
    <col min="8710" max="8710" width="10.7109375" style="184" customWidth="1"/>
    <col min="8711" max="8711" width="16.85546875" style="184" customWidth="1"/>
    <col min="8712" max="8712" width="9" style="184" customWidth="1"/>
    <col min="8713" max="8713" width="9.5703125" style="184" customWidth="1"/>
    <col min="8714" max="8960" width="9.140625" style="184"/>
    <col min="8961" max="8961" width="5.7109375" style="184" customWidth="1"/>
    <col min="8962" max="8962" width="10.7109375" style="184" customWidth="1"/>
    <col min="8963" max="8963" width="60.140625" style="184" bestFit="1" customWidth="1"/>
    <col min="8964" max="8964" width="5.7109375" style="184" customWidth="1"/>
    <col min="8965" max="8965" width="10.28515625" style="184" customWidth="1"/>
    <col min="8966" max="8966" width="10.7109375" style="184" customWidth="1"/>
    <col min="8967" max="8967" width="16.85546875" style="184" customWidth="1"/>
    <col min="8968" max="8968" width="9" style="184" customWidth="1"/>
    <col min="8969" max="8969" width="9.5703125" style="184" customWidth="1"/>
    <col min="8970" max="9216" width="9.140625" style="184"/>
    <col min="9217" max="9217" width="5.7109375" style="184" customWidth="1"/>
    <col min="9218" max="9218" width="10.7109375" style="184" customWidth="1"/>
    <col min="9219" max="9219" width="60.140625" style="184" bestFit="1" customWidth="1"/>
    <col min="9220" max="9220" width="5.7109375" style="184" customWidth="1"/>
    <col min="9221" max="9221" width="10.28515625" style="184" customWidth="1"/>
    <col min="9222" max="9222" width="10.7109375" style="184" customWidth="1"/>
    <col min="9223" max="9223" width="16.85546875" style="184" customWidth="1"/>
    <col min="9224" max="9224" width="9" style="184" customWidth="1"/>
    <col min="9225" max="9225" width="9.5703125" style="184" customWidth="1"/>
    <col min="9226" max="9472" width="9.140625" style="184"/>
    <col min="9473" max="9473" width="5.7109375" style="184" customWidth="1"/>
    <col min="9474" max="9474" width="10.7109375" style="184" customWidth="1"/>
    <col min="9475" max="9475" width="60.140625" style="184" bestFit="1" customWidth="1"/>
    <col min="9476" max="9476" width="5.7109375" style="184" customWidth="1"/>
    <col min="9477" max="9477" width="10.28515625" style="184" customWidth="1"/>
    <col min="9478" max="9478" width="10.7109375" style="184" customWidth="1"/>
    <col min="9479" max="9479" width="16.85546875" style="184" customWidth="1"/>
    <col min="9480" max="9480" width="9" style="184" customWidth="1"/>
    <col min="9481" max="9481" width="9.5703125" style="184" customWidth="1"/>
    <col min="9482" max="9728" width="9.140625" style="184"/>
    <col min="9729" max="9729" width="5.7109375" style="184" customWidth="1"/>
    <col min="9730" max="9730" width="10.7109375" style="184" customWidth="1"/>
    <col min="9731" max="9731" width="60.140625" style="184" bestFit="1" customWidth="1"/>
    <col min="9732" max="9732" width="5.7109375" style="184" customWidth="1"/>
    <col min="9733" max="9733" width="10.28515625" style="184" customWidth="1"/>
    <col min="9734" max="9734" width="10.7109375" style="184" customWidth="1"/>
    <col min="9735" max="9735" width="16.85546875" style="184" customWidth="1"/>
    <col min="9736" max="9736" width="9" style="184" customWidth="1"/>
    <col min="9737" max="9737" width="9.5703125" style="184" customWidth="1"/>
    <col min="9738" max="9984" width="9.140625" style="184"/>
    <col min="9985" max="9985" width="5.7109375" style="184" customWidth="1"/>
    <col min="9986" max="9986" width="10.7109375" style="184" customWidth="1"/>
    <col min="9987" max="9987" width="60.140625" style="184" bestFit="1" customWidth="1"/>
    <col min="9988" max="9988" width="5.7109375" style="184" customWidth="1"/>
    <col min="9989" max="9989" width="10.28515625" style="184" customWidth="1"/>
    <col min="9990" max="9990" width="10.7109375" style="184" customWidth="1"/>
    <col min="9991" max="9991" width="16.85546875" style="184" customWidth="1"/>
    <col min="9992" max="9992" width="9" style="184" customWidth="1"/>
    <col min="9993" max="9993" width="9.5703125" style="184" customWidth="1"/>
    <col min="9994" max="10240" width="9.140625" style="184"/>
    <col min="10241" max="10241" width="5.7109375" style="184" customWidth="1"/>
    <col min="10242" max="10242" width="10.7109375" style="184" customWidth="1"/>
    <col min="10243" max="10243" width="60.140625" style="184" bestFit="1" customWidth="1"/>
    <col min="10244" max="10244" width="5.7109375" style="184" customWidth="1"/>
    <col min="10245" max="10245" width="10.28515625" style="184" customWidth="1"/>
    <col min="10246" max="10246" width="10.7109375" style="184" customWidth="1"/>
    <col min="10247" max="10247" width="16.85546875" style="184" customWidth="1"/>
    <col min="10248" max="10248" width="9" style="184" customWidth="1"/>
    <col min="10249" max="10249" width="9.5703125" style="184" customWidth="1"/>
    <col min="10250" max="10496" width="9.140625" style="184"/>
    <col min="10497" max="10497" width="5.7109375" style="184" customWidth="1"/>
    <col min="10498" max="10498" width="10.7109375" style="184" customWidth="1"/>
    <col min="10499" max="10499" width="60.140625" style="184" bestFit="1" customWidth="1"/>
    <col min="10500" max="10500" width="5.7109375" style="184" customWidth="1"/>
    <col min="10501" max="10501" width="10.28515625" style="184" customWidth="1"/>
    <col min="10502" max="10502" width="10.7109375" style="184" customWidth="1"/>
    <col min="10503" max="10503" width="16.85546875" style="184" customWidth="1"/>
    <col min="10504" max="10504" width="9" style="184" customWidth="1"/>
    <col min="10505" max="10505" width="9.5703125" style="184" customWidth="1"/>
    <col min="10506" max="10752" width="9.140625" style="184"/>
    <col min="10753" max="10753" width="5.7109375" style="184" customWidth="1"/>
    <col min="10754" max="10754" width="10.7109375" style="184" customWidth="1"/>
    <col min="10755" max="10755" width="60.140625" style="184" bestFit="1" customWidth="1"/>
    <col min="10756" max="10756" width="5.7109375" style="184" customWidth="1"/>
    <col min="10757" max="10757" width="10.28515625" style="184" customWidth="1"/>
    <col min="10758" max="10758" width="10.7109375" style="184" customWidth="1"/>
    <col min="10759" max="10759" width="16.85546875" style="184" customWidth="1"/>
    <col min="10760" max="10760" width="9" style="184" customWidth="1"/>
    <col min="10761" max="10761" width="9.5703125" style="184" customWidth="1"/>
    <col min="10762" max="11008" width="9.140625" style="184"/>
    <col min="11009" max="11009" width="5.7109375" style="184" customWidth="1"/>
    <col min="11010" max="11010" width="10.7109375" style="184" customWidth="1"/>
    <col min="11011" max="11011" width="60.140625" style="184" bestFit="1" customWidth="1"/>
    <col min="11012" max="11012" width="5.7109375" style="184" customWidth="1"/>
    <col min="11013" max="11013" width="10.28515625" style="184" customWidth="1"/>
    <col min="11014" max="11014" width="10.7109375" style="184" customWidth="1"/>
    <col min="11015" max="11015" width="16.85546875" style="184" customWidth="1"/>
    <col min="11016" max="11016" width="9" style="184" customWidth="1"/>
    <col min="11017" max="11017" width="9.5703125" style="184" customWidth="1"/>
    <col min="11018" max="11264" width="9.140625" style="184"/>
    <col min="11265" max="11265" width="5.7109375" style="184" customWidth="1"/>
    <col min="11266" max="11266" width="10.7109375" style="184" customWidth="1"/>
    <col min="11267" max="11267" width="60.140625" style="184" bestFit="1" customWidth="1"/>
    <col min="11268" max="11268" width="5.7109375" style="184" customWidth="1"/>
    <col min="11269" max="11269" width="10.28515625" style="184" customWidth="1"/>
    <col min="11270" max="11270" width="10.7109375" style="184" customWidth="1"/>
    <col min="11271" max="11271" width="16.85546875" style="184" customWidth="1"/>
    <col min="11272" max="11272" width="9" style="184" customWidth="1"/>
    <col min="11273" max="11273" width="9.5703125" style="184" customWidth="1"/>
    <col min="11274" max="11520" width="9.140625" style="184"/>
    <col min="11521" max="11521" width="5.7109375" style="184" customWidth="1"/>
    <col min="11522" max="11522" width="10.7109375" style="184" customWidth="1"/>
    <col min="11523" max="11523" width="60.140625" style="184" bestFit="1" customWidth="1"/>
    <col min="11524" max="11524" width="5.7109375" style="184" customWidth="1"/>
    <col min="11525" max="11525" width="10.28515625" style="184" customWidth="1"/>
    <col min="11526" max="11526" width="10.7109375" style="184" customWidth="1"/>
    <col min="11527" max="11527" width="16.85546875" style="184" customWidth="1"/>
    <col min="11528" max="11528" width="9" style="184" customWidth="1"/>
    <col min="11529" max="11529" width="9.5703125" style="184" customWidth="1"/>
    <col min="11530" max="11776" width="9.140625" style="184"/>
    <col min="11777" max="11777" width="5.7109375" style="184" customWidth="1"/>
    <col min="11778" max="11778" width="10.7109375" style="184" customWidth="1"/>
    <col min="11779" max="11779" width="60.140625" style="184" bestFit="1" customWidth="1"/>
    <col min="11780" max="11780" width="5.7109375" style="184" customWidth="1"/>
    <col min="11781" max="11781" width="10.28515625" style="184" customWidth="1"/>
    <col min="11782" max="11782" width="10.7109375" style="184" customWidth="1"/>
    <col min="11783" max="11783" width="16.85546875" style="184" customWidth="1"/>
    <col min="11784" max="11784" width="9" style="184" customWidth="1"/>
    <col min="11785" max="11785" width="9.5703125" style="184" customWidth="1"/>
    <col min="11786" max="12032" width="9.140625" style="184"/>
    <col min="12033" max="12033" width="5.7109375" style="184" customWidth="1"/>
    <col min="12034" max="12034" width="10.7109375" style="184" customWidth="1"/>
    <col min="12035" max="12035" width="60.140625" style="184" bestFit="1" customWidth="1"/>
    <col min="12036" max="12036" width="5.7109375" style="184" customWidth="1"/>
    <col min="12037" max="12037" width="10.28515625" style="184" customWidth="1"/>
    <col min="12038" max="12038" width="10.7109375" style="184" customWidth="1"/>
    <col min="12039" max="12039" width="16.85546875" style="184" customWidth="1"/>
    <col min="12040" max="12040" width="9" style="184" customWidth="1"/>
    <col min="12041" max="12041" width="9.5703125" style="184" customWidth="1"/>
    <col min="12042" max="12288" width="9.140625" style="184"/>
    <col min="12289" max="12289" width="5.7109375" style="184" customWidth="1"/>
    <col min="12290" max="12290" width="10.7109375" style="184" customWidth="1"/>
    <col min="12291" max="12291" width="60.140625" style="184" bestFit="1" customWidth="1"/>
    <col min="12292" max="12292" width="5.7109375" style="184" customWidth="1"/>
    <col min="12293" max="12293" width="10.28515625" style="184" customWidth="1"/>
    <col min="12294" max="12294" width="10.7109375" style="184" customWidth="1"/>
    <col min="12295" max="12295" width="16.85546875" style="184" customWidth="1"/>
    <col min="12296" max="12296" width="9" style="184" customWidth="1"/>
    <col min="12297" max="12297" width="9.5703125" style="184" customWidth="1"/>
    <col min="12298" max="12544" width="9.140625" style="184"/>
    <col min="12545" max="12545" width="5.7109375" style="184" customWidth="1"/>
    <col min="12546" max="12546" width="10.7109375" style="184" customWidth="1"/>
    <col min="12547" max="12547" width="60.140625" style="184" bestFit="1" customWidth="1"/>
    <col min="12548" max="12548" width="5.7109375" style="184" customWidth="1"/>
    <col min="12549" max="12549" width="10.28515625" style="184" customWidth="1"/>
    <col min="12550" max="12550" width="10.7109375" style="184" customWidth="1"/>
    <col min="12551" max="12551" width="16.85546875" style="184" customWidth="1"/>
    <col min="12552" max="12552" width="9" style="184" customWidth="1"/>
    <col min="12553" max="12553" width="9.5703125" style="184" customWidth="1"/>
    <col min="12554" max="12800" width="9.140625" style="184"/>
    <col min="12801" max="12801" width="5.7109375" style="184" customWidth="1"/>
    <col min="12802" max="12802" width="10.7109375" style="184" customWidth="1"/>
    <col min="12803" max="12803" width="60.140625" style="184" bestFit="1" customWidth="1"/>
    <col min="12804" max="12804" width="5.7109375" style="184" customWidth="1"/>
    <col min="12805" max="12805" width="10.28515625" style="184" customWidth="1"/>
    <col min="12806" max="12806" width="10.7109375" style="184" customWidth="1"/>
    <col min="12807" max="12807" width="16.85546875" style="184" customWidth="1"/>
    <col min="12808" max="12808" width="9" style="184" customWidth="1"/>
    <col min="12809" max="12809" width="9.5703125" style="184" customWidth="1"/>
    <col min="12810" max="13056" width="9.140625" style="184"/>
    <col min="13057" max="13057" width="5.7109375" style="184" customWidth="1"/>
    <col min="13058" max="13058" width="10.7109375" style="184" customWidth="1"/>
    <col min="13059" max="13059" width="60.140625" style="184" bestFit="1" customWidth="1"/>
    <col min="13060" max="13060" width="5.7109375" style="184" customWidth="1"/>
    <col min="13061" max="13061" width="10.28515625" style="184" customWidth="1"/>
    <col min="13062" max="13062" width="10.7109375" style="184" customWidth="1"/>
    <col min="13063" max="13063" width="16.85546875" style="184" customWidth="1"/>
    <col min="13064" max="13064" width="9" style="184" customWidth="1"/>
    <col min="13065" max="13065" width="9.5703125" style="184" customWidth="1"/>
    <col min="13066" max="13312" width="9.140625" style="184"/>
    <col min="13313" max="13313" width="5.7109375" style="184" customWidth="1"/>
    <col min="13314" max="13314" width="10.7109375" style="184" customWidth="1"/>
    <col min="13315" max="13315" width="60.140625" style="184" bestFit="1" customWidth="1"/>
    <col min="13316" max="13316" width="5.7109375" style="184" customWidth="1"/>
    <col min="13317" max="13317" width="10.28515625" style="184" customWidth="1"/>
    <col min="13318" max="13318" width="10.7109375" style="184" customWidth="1"/>
    <col min="13319" max="13319" width="16.85546875" style="184" customWidth="1"/>
    <col min="13320" max="13320" width="9" style="184" customWidth="1"/>
    <col min="13321" max="13321" width="9.5703125" style="184" customWidth="1"/>
    <col min="13322" max="13568" width="9.140625" style="184"/>
    <col min="13569" max="13569" width="5.7109375" style="184" customWidth="1"/>
    <col min="13570" max="13570" width="10.7109375" style="184" customWidth="1"/>
    <col min="13571" max="13571" width="60.140625" style="184" bestFit="1" customWidth="1"/>
    <col min="13572" max="13572" width="5.7109375" style="184" customWidth="1"/>
    <col min="13573" max="13573" width="10.28515625" style="184" customWidth="1"/>
    <col min="13574" max="13574" width="10.7109375" style="184" customWidth="1"/>
    <col min="13575" max="13575" width="16.85546875" style="184" customWidth="1"/>
    <col min="13576" max="13576" width="9" style="184" customWidth="1"/>
    <col min="13577" max="13577" width="9.5703125" style="184" customWidth="1"/>
    <col min="13578" max="13824" width="9.140625" style="184"/>
    <col min="13825" max="13825" width="5.7109375" style="184" customWidth="1"/>
    <col min="13826" max="13826" width="10.7109375" style="184" customWidth="1"/>
    <col min="13827" max="13827" width="60.140625" style="184" bestFit="1" customWidth="1"/>
    <col min="13828" max="13828" width="5.7109375" style="184" customWidth="1"/>
    <col min="13829" max="13829" width="10.28515625" style="184" customWidth="1"/>
    <col min="13830" max="13830" width="10.7109375" style="184" customWidth="1"/>
    <col min="13831" max="13831" width="16.85546875" style="184" customWidth="1"/>
    <col min="13832" max="13832" width="9" style="184" customWidth="1"/>
    <col min="13833" max="13833" width="9.5703125" style="184" customWidth="1"/>
    <col min="13834" max="14080" width="9.140625" style="184"/>
    <col min="14081" max="14081" width="5.7109375" style="184" customWidth="1"/>
    <col min="14082" max="14082" width="10.7109375" style="184" customWidth="1"/>
    <col min="14083" max="14083" width="60.140625" style="184" bestFit="1" customWidth="1"/>
    <col min="14084" max="14084" width="5.7109375" style="184" customWidth="1"/>
    <col min="14085" max="14085" width="10.28515625" style="184" customWidth="1"/>
    <col min="14086" max="14086" width="10.7109375" style="184" customWidth="1"/>
    <col min="14087" max="14087" width="16.85546875" style="184" customWidth="1"/>
    <col min="14088" max="14088" width="9" style="184" customWidth="1"/>
    <col min="14089" max="14089" width="9.5703125" style="184" customWidth="1"/>
    <col min="14090" max="14336" width="9.140625" style="184"/>
    <col min="14337" max="14337" width="5.7109375" style="184" customWidth="1"/>
    <col min="14338" max="14338" width="10.7109375" style="184" customWidth="1"/>
    <col min="14339" max="14339" width="60.140625" style="184" bestFit="1" customWidth="1"/>
    <col min="14340" max="14340" width="5.7109375" style="184" customWidth="1"/>
    <col min="14341" max="14341" width="10.28515625" style="184" customWidth="1"/>
    <col min="14342" max="14342" width="10.7109375" style="184" customWidth="1"/>
    <col min="14343" max="14343" width="16.85546875" style="184" customWidth="1"/>
    <col min="14344" max="14344" width="9" style="184" customWidth="1"/>
    <col min="14345" max="14345" width="9.5703125" style="184" customWidth="1"/>
    <col min="14346" max="14592" width="9.140625" style="184"/>
    <col min="14593" max="14593" width="5.7109375" style="184" customWidth="1"/>
    <col min="14594" max="14594" width="10.7109375" style="184" customWidth="1"/>
    <col min="14595" max="14595" width="60.140625" style="184" bestFit="1" customWidth="1"/>
    <col min="14596" max="14596" width="5.7109375" style="184" customWidth="1"/>
    <col min="14597" max="14597" width="10.28515625" style="184" customWidth="1"/>
    <col min="14598" max="14598" width="10.7109375" style="184" customWidth="1"/>
    <col min="14599" max="14599" width="16.85546875" style="184" customWidth="1"/>
    <col min="14600" max="14600" width="9" style="184" customWidth="1"/>
    <col min="14601" max="14601" width="9.5703125" style="184" customWidth="1"/>
    <col min="14602" max="14848" width="9.140625" style="184"/>
    <col min="14849" max="14849" width="5.7109375" style="184" customWidth="1"/>
    <col min="14850" max="14850" width="10.7109375" style="184" customWidth="1"/>
    <col min="14851" max="14851" width="60.140625" style="184" bestFit="1" customWidth="1"/>
    <col min="14852" max="14852" width="5.7109375" style="184" customWidth="1"/>
    <col min="14853" max="14853" width="10.28515625" style="184" customWidth="1"/>
    <col min="14854" max="14854" width="10.7109375" style="184" customWidth="1"/>
    <col min="14855" max="14855" width="16.85546875" style="184" customWidth="1"/>
    <col min="14856" max="14856" width="9" style="184" customWidth="1"/>
    <col min="14857" max="14857" width="9.5703125" style="184" customWidth="1"/>
    <col min="14858" max="15104" width="9.140625" style="184"/>
    <col min="15105" max="15105" width="5.7109375" style="184" customWidth="1"/>
    <col min="15106" max="15106" width="10.7109375" style="184" customWidth="1"/>
    <col min="15107" max="15107" width="60.140625" style="184" bestFit="1" customWidth="1"/>
    <col min="15108" max="15108" width="5.7109375" style="184" customWidth="1"/>
    <col min="15109" max="15109" width="10.28515625" style="184" customWidth="1"/>
    <col min="15110" max="15110" width="10.7109375" style="184" customWidth="1"/>
    <col min="15111" max="15111" width="16.85546875" style="184" customWidth="1"/>
    <col min="15112" max="15112" width="9" style="184" customWidth="1"/>
    <col min="15113" max="15113" width="9.5703125" style="184" customWidth="1"/>
    <col min="15114" max="15360" width="9.140625" style="184"/>
    <col min="15361" max="15361" width="5.7109375" style="184" customWidth="1"/>
    <col min="15362" max="15362" width="10.7109375" style="184" customWidth="1"/>
    <col min="15363" max="15363" width="60.140625" style="184" bestFit="1" customWidth="1"/>
    <col min="15364" max="15364" width="5.7109375" style="184" customWidth="1"/>
    <col min="15365" max="15365" width="10.28515625" style="184" customWidth="1"/>
    <col min="15366" max="15366" width="10.7109375" style="184" customWidth="1"/>
    <col min="15367" max="15367" width="16.85546875" style="184" customWidth="1"/>
    <col min="15368" max="15368" width="9" style="184" customWidth="1"/>
    <col min="15369" max="15369" width="9.5703125" style="184" customWidth="1"/>
    <col min="15370" max="15616" width="9.140625" style="184"/>
    <col min="15617" max="15617" width="5.7109375" style="184" customWidth="1"/>
    <col min="15618" max="15618" width="10.7109375" style="184" customWidth="1"/>
    <col min="15619" max="15619" width="60.140625" style="184" bestFit="1" customWidth="1"/>
    <col min="15620" max="15620" width="5.7109375" style="184" customWidth="1"/>
    <col min="15621" max="15621" width="10.28515625" style="184" customWidth="1"/>
    <col min="15622" max="15622" width="10.7109375" style="184" customWidth="1"/>
    <col min="15623" max="15623" width="16.85546875" style="184" customWidth="1"/>
    <col min="15624" max="15624" width="9" style="184" customWidth="1"/>
    <col min="15625" max="15625" width="9.5703125" style="184" customWidth="1"/>
    <col min="15626" max="15872" width="9.140625" style="184"/>
    <col min="15873" max="15873" width="5.7109375" style="184" customWidth="1"/>
    <col min="15874" max="15874" width="10.7109375" style="184" customWidth="1"/>
    <col min="15875" max="15875" width="60.140625" style="184" bestFit="1" customWidth="1"/>
    <col min="15876" max="15876" width="5.7109375" style="184" customWidth="1"/>
    <col min="15877" max="15877" width="10.28515625" style="184" customWidth="1"/>
    <col min="15878" max="15878" width="10.7109375" style="184" customWidth="1"/>
    <col min="15879" max="15879" width="16.85546875" style="184" customWidth="1"/>
    <col min="15880" max="15880" width="9" style="184" customWidth="1"/>
    <col min="15881" max="15881" width="9.5703125" style="184" customWidth="1"/>
    <col min="15882" max="16128" width="9.140625" style="184"/>
    <col min="16129" max="16129" width="5.7109375" style="184" customWidth="1"/>
    <col min="16130" max="16130" width="10.7109375" style="184" customWidth="1"/>
    <col min="16131" max="16131" width="60.140625" style="184" bestFit="1" customWidth="1"/>
    <col min="16132" max="16132" width="5.7109375" style="184" customWidth="1"/>
    <col min="16133" max="16133" width="10.28515625" style="184" customWidth="1"/>
    <col min="16134" max="16134" width="10.7109375" style="184" customWidth="1"/>
    <col min="16135" max="16135" width="16.85546875" style="184" customWidth="1"/>
    <col min="16136" max="16136" width="9" style="184" customWidth="1"/>
    <col min="16137" max="16137" width="9.5703125" style="184" customWidth="1"/>
    <col min="16138" max="16384" width="9.140625" style="184"/>
  </cols>
  <sheetData>
    <row r="1" spans="1:9" ht="25.5">
      <c r="A1" s="177" t="s">
        <v>849</v>
      </c>
      <c r="B1" s="178" t="s">
        <v>850</v>
      </c>
      <c r="C1" s="179" t="s">
        <v>851</v>
      </c>
      <c r="D1" s="179" t="s">
        <v>852</v>
      </c>
      <c r="E1" s="180" t="s">
        <v>853</v>
      </c>
      <c r="F1" s="181" t="s">
        <v>854</v>
      </c>
      <c r="G1" s="298" t="s">
        <v>855</v>
      </c>
      <c r="H1" s="183" t="s">
        <v>856</v>
      </c>
      <c r="I1" s="180" t="s">
        <v>857</v>
      </c>
    </row>
    <row r="2" spans="1:9" ht="15.75">
      <c r="C2" s="299" t="s">
        <v>1218</v>
      </c>
      <c r="E2" s="189"/>
    </row>
    <row r="3" spans="1:9">
      <c r="A3" s="194"/>
      <c r="B3" s="301"/>
      <c r="C3" s="302"/>
      <c r="D3" s="302"/>
      <c r="E3" s="198"/>
      <c r="F3" s="303"/>
      <c r="G3" s="304"/>
      <c r="H3" s="197"/>
      <c r="I3" s="198"/>
    </row>
    <row r="4" spans="1:9">
      <c r="A4" s="199"/>
      <c r="B4" s="305">
        <v>1</v>
      </c>
      <c r="C4" s="306" t="s">
        <v>1219</v>
      </c>
      <c r="D4" s="307"/>
      <c r="E4" s="308"/>
      <c r="F4" s="309"/>
      <c r="G4" s="310"/>
      <c r="H4" s="202"/>
      <c r="I4" s="203"/>
    </row>
    <row r="5" spans="1:9" ht="24" customHeight="1">
      <c r="B5" s="231" t="s">
        <v>1220</v>
      </c>
      <c r="C5" s="311" t="s">
        <v>1221</v>
      </c>
      <c r="D5" s="312" t="s">
        <v>832</v>
      </c>
      <c r="E5" s="313">
        <v>3</v>
      </c>
      <c r="F5" s="314">
        <v>0</v>
      </c>
      <c r="G5" s="315">
        <f>E5*F5</f>
        <v>0</v>
      </c>
    </row>
    <row r="6" spans="1:9">
      <c r="B6" s="231" t="s">
        <v>1222</v>
      </c>
      <c r="C6" s="311" t="s">
        <v>1223</v>
      </c>
      <c r="D6" s="312" t="s">
        <v>832</v>
      </c>
      <c r="E6" s="313">
        <v>1</v>
      </c>
      <c r="F6" s="234">
        <v>0</v>
      </c>
      <c r="G6" s="315">
        <f t="shared" ref="G6:G68" si="0">E6*F6</f>
        <v>0</v>
      </c>
    </row>
    <row r="7" spans="1:9">
      <c r="B7" s="231" t="s">
        <v>1224</v>
      </c>
      <c r="C7" s="311" t="s">
        <v>1225</v>
      </c>
      <c r="D7" s="312" t="s">
        <v>832</v>
      </c>
      <c r="E7" s="313">
        <v>2</v>
      </c>
      <c r="F7" s="234">
        <v>0</v>
      </c>
      <c r="G7" s="315">
        <f t="shared" si="0"/>
        <v>0</v>
      </c>
    </row>
    <row r="8" spans="1:9">
      <c r="B8" s="231" t="s">
        <v>1226</v>
      </c>
      <c r="C8" s="311" t="s">
        <v>1227</v>
      </c>
      <c r="D8" s="312" t="s">
        <v>832</v>
      </c>
      <c r="E8" s="313">
        <v>1</v>
      </c>
      <c r="F8" s="234">
        <v>0</v>
      </c>
      <c r="G8" s="315">
        <f t="shared" si="0"/>
        <v>0</v>
      </c>
    </row>
    <row r="9" spans="1:9">
      <c r="B9" s="231" t="s">
        <v>1228</v>
      </c>
      <c r="C9" s="311" t="s">
        <v>1229</v>
      </c>
      <c r="D9" s="312" t="s">
        <v>832</v>
      </c>
      <c r="E9" s="313">
        <v>1</v>
      </c>
      <c r="F9" s="314">
        <v>0</v>
      </c>
      <c r="G9" s="315">
        <f t="shared" si="0"/>
        <v>0</v>
      </c>
    </row>
    <row r="10" spans="1:9" ht="24" customHeight="1">
      <c r="B10" s="231" t="s">
        <v>1230</v>
      </c>
      <c r="C10" s="311" t="s">
        <v>1231</v>
      </c>
      <c r="D10" s="312" t="s">
        <v>832</v>
      </c>
      <c r="E10" s="313">
        <v>1</v>
      </c>
      <c r="F10" s="234">
        <v>0</v>
      </c>
      <c r="G10" s="315">
        <f t="shared" si="0"/>
        <v>0</v>
      </c>
    </row>
    <row r="11" spans="1:9" ht="12" customHeight="1">
      <c r="B11" s="231" t="s">
        <v>1232</v>
      </c>
      <c r="C11" s="316" t="s">
        <v>1233</v>
      </c>
      <c r="D11" s="233" t="s">
        <v>832</v>
      </c>
      <c r="E11" s="189">
        <v>2</v>
      </c>
      <c r="F11" s="234">
        <v>0</v>
      </c>
      <c r="G11" s="315">
        <f t="shared" si="0"/>
        <v>0</v>
      </c>
    </row>
    <row r="12" spans="1:9" ht="12" customHeight="1">
      <c r="B12" s="231" t="s">
        <v>1234</v>
      </c>
      <c r="C12" s="316" t="s">
        <v>1235</v>
      </c>
      <c r="D12" s="233" t="s">
        <v>832</v>
      </c>
      <c r="E12" s="189">
        <v>4</v>
      </c>
      <c r="F12" s="234">
        <v>0</v>
      </c>
      <c r="G12" s="315">
        <f t="shared" si="0"/>
        <v>0</v>
      </c>
    </row>
    <row r="13" spans="1:9" ht="12" customHeight="1">
      <c r="B13" s="231" t="s">
        <v>1236</v>
      </c>
      <c r="C13" s="316" t="s">
        <v>1237</v>
      </c>
      <c r="D13" s="233" t="s">
        <v>832</v>
      </c>
      <c r="E13" s="189">
        <v>1</v>
      </c>
      <c r="F13" s="234">
        <v>0</v>
      </c>
      <c r="G13" s="315">
        <f t="shared" si="0"/>
        <v>0</v>
      </c>
    </row>
    <row r="14" spans="1:9" ht="12.95" customHeight="1">
      <c r="B14" s="231" t="s">
        <v>1238</v>
      </c>
      <c r="C14" s="311" t="s">
        <v>1239</v>
      </c>
      <c r="D14" s="317" t="s">
        <v>832</v>
      </c>
      <c r="E14" s="318">
        <v>4</v>
      </c>
      <c r="F14" s="319">
        <v>0</v>
      </c>
      <c r="G14" s="315">
        <f t="shared" si="0"/>
        <v>0</v>
      </c>
    </row>
    <row r="15" spans="1:9" ht="12.95" customHeight="1">
      <c r="B15" s="231" t="s">
        <v>1240</v>
      </c>
      <c r="C15" s="311" t="s">
        <v>1241</v>
      </c>
      <c r="D15" s="317" t="s">
        <v>832</v>
      </c>
      <c r="E15" s="189">
        <v>2</v>
      </c>
      <c r="F15" s="234">
        <v>0</v>
      </c>
      <c r="G15" s="315">
        <f t="shared" si="0"/>
        <v>0</v>
      </c>
    </row>
    <row r="16" spans="1:9" ht="24" customHeight="1">
      <c r="B16" s="231" t="s">
        <v>1242</v>
      </c>
      <c r="C16" s="311" t="s">
        <v>1243</v>
      </c>
      <c r="D16" s="233" t="s">
        <v>832</v>
      </c>
      <c r="E16" s="189">
        <v>1</v>
      </c>
      <c r="F16" s="234">
        <v>0</v>
      </c>
      <c r="G16" s="315">
        <f t="shared" si="0"/>
        <v>0</v>
      </c>
    </row>
    <row r="17" spans="1:9" ht="24">
      <c r="B17" s="231" t="s">
        <v>902</v>
      </c>
      <c r="C17" s="311" t="s">
        <v>1244</v>
      </c>
      <c r="D17" s="233" t="s">
        <v>832</v>
      </c>
      <c r="E17" s="189">
        <v>1</v>
      </c>
      <c r="F17" s="234">
        <v>0</v>
      </c>
      <c r="G17" s="315">
        <f t="shared" si="0"/>
        <v>0</v>
      </c>
    </row>
    <row r="18" spans="1:9" ht="12" customHeight="1">
      <c r="B18" s="231" t="s">
        <v>904</v>
      </c>
      <c r="C18" s="311" t="s">
        <v>1245</v>
      </c>
      <c r="D18" s="233" t="s">
        <v>832</v>
      </c>
      <c r="E18" s="189">
        <v>1</v>
      </c>
      <c r="F18" s="234">
        <v>0</v>
      </c>
      <c r="G18" s="315">
        <f t="shared" si="0"/>
        <v>0</v>
      </c>
    </row>
    <row r="19" spans="1:9" ht="12" customHeight="1">
      <c r="B19" s="231" t="s">
        <v>1246</v>
      </c>
      <c r="C19" s="311" t="s">
        <v>1247</v>
      </c>
      <c r="D19" s="233" t="s">
        <v>832</v>
      </c>
      <c r="E19" s="189">
        <v>1</v>
      </c>
      <c r="F19" s="234">
        <v>0</v>
      </c>
      <c r="G19" s="315">
        <f t="shared" si="0"/>
        <v>0</v>
      </c>
    </row>
    <row r="20" spans="1:9" ht="12" customHeight="1">
      <c r="C20" s="311"/>
      <c r="E20" s="189"/>
      <c r="G20" s="315"/>
    </row>
    <row r="21" spans="1:9">
      <c r="A21" s="199"/>
      <c r="B21" s="305">
        <v>2</v>
      </c>
      <c r="C21" s="306" t="s">
        <v>1248</v>
      </c>
      <c r="D21" s="307"/>
      <c r="E21" s="308"/>
      <c r="F21" s="309"/>
      <c r="G21" s="315"/>
      <c r="H21" s="202"/>
      <c r="I21" s="203"/>
    </row>
    <row r="22" spans="1:9" ht="24" customHeight="1">
      <c r="B22" s="231" t="s">
        <v>1249</v>
      </c>
      <c r="C22" s="311" t="s">
        <v>1221</v>
      </c>
      <c r="D22" s="312" t="s">
        <v>832</v>
      </c>
      <c r="E22" s="313">
        <v>3</v>
      </c>
      <c r="F22" s="314">
        <v>0</v>
      </c>
      <c r="G22" s="315">
        <f t="shared" si="0"/>
        <v>0</v>
      </c>
    </row>
    <row r="23" spans="1:9">
      <c r="B23" s="231" t="s">
        <v>1250</v>
      </c>
      <c r="C23" s="311" t="s">
        <v>1223</v>
      </c>
      <c r="D23" s="312" t="s">
        <v>832</v>
      </c>
      <c r="E23" s="313">
        <v>1</v>
      </c>
      <c r="F23" s="234">
        <v>0</v>
      </c>
      <c r="G23" s="315">
        <f t="shared" si="0"/>
        <v>0</v>
      </c>
    </row>
    <row r="24" spans="1:9">
      <c r="B24" s="231" t="s">
        <v>1251</v>
      </c>
      <c r="C24" s="311" t="s">
        <v>1225</v>
      </c>
      <c r="D24" s="312" t="s">
        <v>832</v>
      </c>
      <c r="E24" s="313">
        <v>2</v>
      </c>
      <c r="F24" s="234">
        <v>0</v>
      </c>
      <c r="G24" s="315">
        <f t="shared" si="0"/>
        <v>0</v>
      </c>
    </row>
    <row r="25" spans="1:9">
      <c r="B25" s="231" t="s">
        <v>1252</v>
      </c>
      <c r="C25" s="311" t="s">
        <v>1253</v>
      </c>
      <c r="D25" s="312"/>
      <c r="E25" s="313"/>
      <c r="G25" s="315"/>
    </row>
    <row r="26" spans="1:9">
      <c r="B26" s="231" t="s">
        <v>1254</v>
      </c>
      <c r="C26" s="311" t="s">
        <v>1229</v>
      </c>
      <c r="D26" s="312" t="s">
        <v>832</v>
      </c>
      <c r="E26" s="313">
        <v>1</v>
      </c>
      <c r="F26" s="314">
        <v>0</v>
      </c>
      <c r="G26" s="315">
        <f t="shared" si="0"/>
        <v>0</v>
      </c>
    </row>
    <row r="27" spans="1:9" ht="24" customHeight="1">
      <c r="B27" s="231" t="s">
        <v>1255</v>
      </c>
      <c r="C27" s="311" t="s">
        <v>1256</v>
      </c>
      <c r="D27" s="312" t="s">
        <v>832</v>
      </c>
      <c r="E27" s="313">
        <v>1</v>
      </c>
      <c r="F27" s="234">
        <v>0</v>
      </c>
      <c r="G27" s="315">
        <f t="shared" si="0"/>
        <v>0</v>
      </c>
    </row>
    <row r="28" spans="1:9" ht="12" customHeight="1">
      <c r="B28" s="231" t="s">
        <v>1257</v>
      </c>
      <c r="C28" s="316" t="s">
        <v>1258</v>
      </c>
      <c r="D28" s="233" t="s">
        <v>832</v>
      </c>
      <c r="E28" s="189">
        <v>2</v>
      </c>
      <c r="F28" s="234">
        <v>0</v>
      </c>
      <c r="G28" s="315">
        <f t="shared" si="0"/>
        <v>0</v>
      </c>
    </row>
    <row r="29" spans="1:9" ht="12" customHeight="1">
      <c r="B29" s="231" t="s">
        <v>1259</v>
      </c>
      <c r="C29" s="316" t="s">
        <v>1235</v>
      </c>
      <c r="D29" s="233" t="s">
        <v>832</v>
      </c>
      <c r="E29" s="189">
        <v>2</v>
      </c>
      <c r="F29" s="234">
        <v>0</v>
      </c>
      <c r="G29" s="315">
        <f t="shared" si="0"/>
        <v>0</v>
      </c>
    </row>
    <row r="30" spans="1:9" ht="12" customHeight="1">
      <c r="B30" s="231" t="s">
        <v>1260</v>
      </c>
      <c r="C30" s="316" t="s">
        <v>1261</v>
      </c>
      <c r="D30" s="233" t="s">
        <v>832</v>
      </c>
      <c r="E30" s="189">
        <v>3</v>
      </c>
      <c r="F30" s="234">
        <v>0</v>
      </c>
      <c r="G30" s="315">
        <f t="shared" si="0"/>
        <v>0</v>
      </c>
    </row>
    <row r="31" spans="1:9" ht="12.95" customHeight="1">
      <c r="B31" s="231" t="s">
        <v>1262</v>
      </c>
      <c r="C31" s="311" t="s">
        <v>1239</v>
      </c>
      <c r="D31" s="317" t="s">
        <v>832</v>
      </c>
      <c r="E31" s="318">
        <v>4</v>
      </c>
      <c r="F31" s="319">
        <v>0</v>
      </c>
      <c r="G31" s="315">
        <f t="shared" si="0"/>
        <v>0</v>
      </c>
    </row>
    <row r="32" spans="1:9" ht="12.95" customHeight="1">
      <c r="B32" s="231" t="s">
        <v>1263</v>
      </c>
      <c r="C32" s="311" t="s">
        <v>1241</v>
      </c>
      <c r="D32" s="317" t="s">
        <v>832</v>
      </c>
      <c r="E32" s="189">
        <v>2</v>
      </c>
      <c r="F32" s="234">
        <v>0</v>
      </c>
      <c r="G32" s="315">
        <f t="shared" si="0"/>
        <v>0</v>
      </c>
    </row>
    <row r="33" spans="2:7" ht="24" customHeight="1">
      <c r="B33" s="231" t="s">
        <v>962</v>
      </c>
      <c r="C33" s="311" t="s">
        <v>1264</v>
      </c>
      <c r="D33" s="233" t="s">
        <v>832</v>
      </c>
      <c r="E33" s="189">
        <v>1</v>
      </c>
      <c r="F33" s="234">
        <v>0</v>
      </c>
      <c r="G33" s="315">
        <f t="shared" si="0"/>
        <v>0</v>
      </c>
    </row>
    <row r="34" spans="2:7" ht="24" customHeight="1">
      <c r="B34" s="231" t="s">
        <v>970</v>
      </c>
      <c r="C34" s="311" t="s">
        <v>1265</v>
      </c>
      <c r="D34" s="233" t="s">
        <v>832</v>
      </c>
      <c r="E34" s="189">
        <v>1</v>
      </c>
      <c r="F34" s="234">
        <v>0</v>
      </c>
      <c r="G34" s="315">
        <f t="shared" si="0"/>
        <v>0</v>
      </c>
    </row>
    <row r="35" spans="2:7" ht="24" customHeight="1">
      <c r="B35" s="231" t="s">
        <v>974</v>
      </c>
      <c r="C35" s="311" t="s">
        <v>1266</v>
      </c>
      <c r="D35" s="233" t="s">
        <v>832</v>
      </c>
      <c r="E35" s="189">
        <v>1</v>
      </c>
      <c r="F35" s="234">
        <v>0</v>
      </c>
      <c r="G35" s="315">
        <f t="shared" si="0"/>
        <v>0</v>
      </c>
    </row>
    <row r="36" spans="2:7" ht="12" customHeight="1">
      <c r="B36" s="231" t="s">
        <v>976</v>
      </c>
      <c r="C36" s="311" t="s">
        <v>1267</v>
      </c>
      <c r="D36" s="233" t="s">
        <v>832</v>
      </c>
      <c r="E36" s="189">
        <v>1</v>
      </c>
      <c r="F36" s="234">
        <v>0</v>
      </c>
      <c r="G36" s="315">
        <f t="shared" si="0"/>
        <v>0</v>
      </c>
    </row>
    <row r="37" spans="2:7" ht="12" customHeight="1">
      <c r="B37" s="231" t="s">
        <v>978</v>
      </c>
      <c r="C37" s="311" t="s">
        <v>1268</v>
      </c>
      <c r="D37" s="233" t="s">
        <v>832</v>
      </c>
      <c r="E37" s="189">
        <v>1</v>
      </c>
      <c r="F37" s="234">
        <v>0</v>
      </c>
      <c r="G37" s="315">
        <f t="shared" si="0"/>
        <v>0</v>
      </c>
    </row>
    <row r="38" spans="2:7" ht="12" customHeight="1">
      <c r="C38" s="311"/>
      <c r="E38" s="189"/>
      <c r="G38" s="315"/>
    </row>
    <row r="39" spans="2:7">
      <c r="B39" s="305">
        <v>3</v>
      </c>
      <c r="C39" s="306" t="s">
        <v>1269</v>
      </c>
      <c r="E39" s="189"/>
      <c r="G39" s="315"/>
    </row>
    <row r="40" spans="2:7">
      <c r="B40" s="320" t="s">
        <v>1270</v>
      </c>
      <c r="C40" s="316" t="s">
        <v>1271</v>
      </c>
      <c r="D40" s="233" t="s">
        <v>832</v>
      </c>
      <c r="E40" s="189">
        <v>1</v>
      </c>
      <c r="F40" s="234">
        <v>0</v>
      </c>
      <c r="G40" s="315">
        <f t="shared" si="0"/>
        <v>0</v>
      </c>
    </row>
    <row r="41" spans="2:7">
      <c r="B41" s="231" t="s">
        <v>1272</v>
      </c>
      <c r="C41" s="316" t="s">
        <v>1273</v>
      </c>
      <c r="D41" s="233" t="s">
        <v>832</v>
      </c>
      <c r="E41" s="189">
        <v>1</v>
      </c>
      <c r="F41" s="234">
        <v>0</v>
      </c>
      <c r="G41" s="315">
        <f t="shared" si="0"/>
        <v>0</v>
      </c>
    </row>
    <row r="42" spans="2:7">
      <c r="B42" s="231" t="s">
        <v>1274</v>
      </c>
      <c r="C42" s="316" t="s">
        <v>1275</v>
      </c>
      <c r="D42" s="233" t="s">
        <v>832</v>
      </c>
      <c r="E42" s="189">
        <v>1</v>
      </c>
      <c r="F42" s="234">
        <v>0</v>
      </c>
      <c r="G42" s="315">
        <f t="shared" si="0"/>
        <v>0</v>
      </c>
    </row>
    <row r="43" spans="2:7">
      <c r="B43" s="231" t="s">
        <v>1276</v>
      </c>
      <c r="C43" s="316" t="s">
        <v>1277</v>
      </c>
      <c r="D43" s="233" t="s">
        <v>832</v>
      </c>
      <c r="E43" s="189">
        <v>1</v>
      </c>
      <c r="F43" s="234">
        <v>0</v>
      </c>
      <c r="G43" s="315">
        <f t="shared" si="0"/>
        <v>0</v>
      </c>
    </row>
    <row r="44" spans="2:7">
      <c r="B44" s="320" t="s">
        <v>1278</v>
      </c>
      <c r="C44" s="316" t="s">
        <v>1279</v>
      </c>
      <c r="D44" s="233" t="s">
        <v>832</v>
      </c>
      <c r="E44" s="189">
        <v>1</v>
      </c>
      <c r="F44" s="234">
        <v>0</v>
      </c>
      <c r="G44" s="315">
        <f t="shared" si="0"/>
        <v>0</v>
      </c>
    </row>
    <row r="45" spans="2:7">
      <c r="B45" s="231" t="s">
        <v>1280</v>
      </c>
      <c r="C45" s="316" t="s">
        <v>1273</v>
      </c>
      <c r="D45" s="233" t="s">
        <v>832</v>
      </c>
      <c r="E45" s="189">
        <v>1</v>
      </c>
      <c r="F45" s="234">
        <v>0</v>
      </c>
      <c r="G45" s="315">
        <f t="shared" si="0"/>
        <v>0</v>
      </c>
    </row>
    <row r="46" spans="2:7">
      <c r="B46" s="231" t="s">
        <v>1281</v>
      </c>
      <c r="C46" s="316" t="s">
        <v>1277</v>
      </c>
      <c r="D46" s="233" t="s">
        <v>832</v>
      </c>
      <c r="E46" s="189">
        <v>1</v>
      </c>
      <c r="F46" s="234">
        <v>0</v>
      </c>
      <c r="G46" s="315">
        <f t="shared" si="0"/>
        <v>0</v>
      </c>
    </row>
    <row r="47" spans="2:7">
      <c r="B47" s="320" t="s">
        <v>1282</v>
      </c>
      <c r="C47" s="316" t="s">
        <v>1279</v>
      </c>
      <c r="D47" s="233" t="s">
        <v>832</v>
      </c>
      <c r="E47" s="189">
        <v>1</v>
      </c>
      <c r="F47" s="234">
        <v>0</v>
      </c>
      <c r="G47" s="315">
        <f t="shared" si="0"/>
        <v>0</v>
      </c>
    </row>
    <row r="48" spans="2:7">
      <c r="B48" s="231" t="s">
        <v>1283</v>
      </c>
      <c r="C48" s="316" t="s">
        <v>1273</v>
      </c>
      <c r="D48" s="233" t="s">
        <v>832</v>
      </c>
      <c r="E48" s="189">
        <v>1</v>
      </c>
      <c r="F48" s="234">
        <v>0</v>
      </c>
      <c r="G48" s="315">
        <f t="shared" si="0"/>
        <v>0</v>
      </c>
    </row>
    <row r="49" spans="2:7">
      <c r="B49" s="231" t="s">
        <v>1284</v>
      </c>
      <c r="C49" s="316" t="s">
        <v>1275</v>
      </c>
      <c r="D49" s="233" t="s">
        <v>832</v>
      </c>
      <c r="E49" s="189">
        <v>1</v>
      </c>
      <c r="F49" s="234">
        <v>0</v>
      </c>
      <c r="G49" s="315">
        <f t="shared" si="0"/>
        <v>0</v>
      </c>
    </row>
    <row r="50" spans="2:7">
      <c r="B50" s="231" t="s">
        <v>1285</v>
      </c>
      <c r="C50" s="316" t="s">
        <v>1277</v>
      </c>
      <c r="D50" s="233" t="s">
        <v>832</v>
      </c>
      <c r="E50" s="189">
        <v>1</v>
      </c>
      <c r="F50" s="234">
        <v>0</v>
      </c>
      <c r="G50" s="315">
        <f t="shared" si="0"/>
        <v>0</v>
      </c>
    </row>
    <row r="51" spans="2:7">
      <c r="B51" s="231" t="s">
        <v>1286</v>
      </c>
      <c r="C51" s="316" t="s">
        <v>1287</v>
      </c>
      <c r="D51" s="233" t="s">
        <v>832</v>
      </c>
      <c r="E51" s="189">
        <v>100</v>
      </c>
      <c r="F51" s="234">
        <v>0</v>
      </c>
      <c r="G51" s="315">
        <f t="shared" si="0"/>
        <v>0</v>
      </c>
    </row>
    <row r="52" spans="2:7" ht="12" customHeight="1">
      <c r="C52" s="311"/>
      <c r="E52" s="189"/>
      <c r="G52" s="315"/>
    </row>
    <row r="53" spans="2:7">
      <c r="B53" s="305">
        <v>4</v>
      </c>
      <c r="C53" s="321" t="s">
        <v>1288</v>
      </c>
      <c r="E53" s="189"/>
      <c r="G53" s="315"/>
    </row>
    <row r="54" spans="2:7" ht="25.5">
      <c r="B54" s="231" t="s">
        <v>1289</v>
      </c>
      <c r="C54" s="322" t="s">
        <v>1290</v>
      </c>
      <c r="D54" s="233" t="s">
        <v>832</v>
      </c>
      <c r="E54" s="189">
        <v>1</v>
      </c>
      <c r="F54" s="234">
        <v>0</v>
      </c>
      <c r="G54" s="315">
        <f t="shared" si="0"/>
        <v>0</v>
      </c>
    </row>
    <row r="55" spans="2:7">
      <c r="C55" s="316" t="s">
        <v>1291</v>
      </c>
      <c r="E55" s="189"/>
      <c r="G55" s="315">
        <f t="shared" si="0"/>
        <v>0</v>
      </c>
    </row>
    <row r="56" spans="2:7">
      <c r="C56" s="316" t="s">
        <v>1292</v>
      </c>
      <c r="D56" s="233" t="s">
        <v>832</v>
      </c>
      <c r="E56" s="189">
        <v>1</v>
      </c>
      <c r="F56" s="234">
        <v>0</v>
      </c>
      <c r="G56" s="315">
        <f t="shared" si="0"/>
        <v>0</v>
      </c>
    </row>
    <row r="57" spans="2:7">
      <c r="C57" s="316" t="s">
        <v>1293</v>
      </c>
      <c r="D57" s="233" t="s">
        <v>832</v>
      </c>
      <c r="E57" s="189">
        <v>1</v>
      </c>
      <c r="F57" s="234">
        <v>0</v>
      </c>
      <c r="G57" s="315">
        <f t="shared" si="0"/>
        <v>0</v>
      </c>
    </row>
    <row r="58" spans="2:7">
      <c r="C58" s="316" t="s">
        <v>1294</v>
      </c>
      <c r="D58" s="233" t="s">
        <v>832</v>
      </c>
      <c r="E58" s="189">
        <v>1</v>
      </c>
      <c r="F58" s="234">
        <v>0</v>
      </c>
      <c r="G58" s="315">
        <f t="shared" si="0"/>
        <v>0</v>
      </c>
    </row>
    <row r="59" spans="2:7">
      <c r="C59" s="316" t="s">
        <v>1295</v>
      </c>
      <c r="D59" s="233" t="s">
        <v>832</v>
      </c>
      <c r="E59" s="189">
        <v>1</v>
      </c>
      <c r="F59" s="234">
        <v>0</v>
      </c>
      <c r="G59" s="315">
        <f t="shared" si="0"/>
        <v>0</v>
      </c>
    </row>
    <row r="60" spans="2:7">
      <c r="C60" s="316" t="s">
        <v>1296</v>
      </c>
      <c r="D60" s="233" t="s">
        <v>832</v>
      </c>
      <c r="E60" s="189">
        <v>1</v>
      </c>
      <c r="F60" s="234">
        <v>0</v>
      </c>
      <c r="G60" s="315">
        <f t="shared" si="0"/>
        <v>0</v>
      </c>
    </row>
    <row r="61" spans="2:7">
      <c r="C61" s="316" t="s">
        <v>1297</v>
      </c>
      <c r="D61" s="233" t="s">
        <v>832</v>
      </c>
      <c r="E61" s="189">
        <v>1</v>
      </c>
      <c r="F61" s="234">
        <v>0</v>
      </c>
      <c r="G61" s="315">
        <f t="shared" si="0"/>
        <v>0</v>
      </c>
    </row>
    <row r="62" spans="2:7">
      <c r="C62" s="316" t="s">
        <v>1298</v>
      </c>
      <c r="D62" s="233" t="s">
        <v>832</v>
      </c>
      <c r="E62" s="189">
        <v>1</v>
      </c>
      <c r="F62" s="234">
        <v>0</v>
      </c>
      <c r="G62" s="315">
        <f t="shared" si="0"/>
        <v>0</v>
      </c>
    </row>
    <row r="63" spans="2:7">
      <c r="C63" s="316" t="s">
        <v>1299</v>
      </c>
      <c r="D63" s="233" t="s">
        <v>832</v>
      </c>
      <c r="E63" s="189">
        <v>1</v>
      </c>
      <c r="F63" s="234">
        <v>0</v>
      </c>
      <c r="G63" s="315">
        <f t="shared" si="0"/>
        <v>0</v>
      </c>
    </row>
    <row r="64" spans="2:7">
      <c r="C64" s="316" t="s">
        <v>1300</v>
      </c>
      <c r="D64" s="233" t="s">
        <v>832</v>
      </c>
      <c r="E64" s="189">
        <v>10</v>
      </c>
      <c r="F64" s="234">
        <v>0</v>
      </c>
      <c r="G64" s="315">
        <f t="shared" si="0"/>
        <v>0</v>
      </c>
    </row>
    <row r="65" spans="3:7">
      <c r="C65" s="316" t="s">
        <v>1301</v>
      </c>
      <c r="D65" s="233" t="s">
        <v>832</v>
      </c>
      <c r="E65" s="189">
        <v>20</v>
      </c>
      <c r="F65" s="234">
        <v>0</v>
      </c>
      <c r="G65" s="315">
        <f t="shared" si="0"/>
        <v>0</v>
      </c>
    </row>
    <row r="66" spans="3:7">
      <c r="C66" s="316" t="s">
        <v>1302</v>
      </c>
      <c r="D66" s="233" t="s">
        <v>832</v>
      </c>
      <c r="E66" s="189">
        <v>16</v>
      </c>
      <c r="F66" s="234">
        <v>0</v>
      </c>
      <c r="G66" s="315">
        <f t="shared" si="0"/>
        <v>0</v>
      </c>
    </row>
    <row r="67" spans="3:7">
      <c r="C67" s="316" t="s">
        <v>1303</v>
      </c>
      <c r="D67" s="233" t="s">
        <v>832</v>
      </c>
      <c r="E67" s="189">
        <v>1</v>
      </c>
      <c r="F67" s="234">
        <v>0</v>
      </c>
      <c r="G67" s="315">
        <f t="shared" si="0"/>
        <v>0</v>
      </c>
    </row>
    <row r="68" spans="3:7">
      <c r="C68" s="316" t="s">
        <v>1304</v>
      </c>
      <c r="D68" s="233" t="s">
        <v>832</v>
      </c>
      <c r="E68" s="189">
        <v>1</v>
      </c>
      <c r="F68" s="234">
        <v>0</v>
      </c>
      <c r="G68" s="315">
        <f t="shared" si="0"/>
        <v>0</v>
      </c>
    </row>
    <row r="69" spans="3:7">
      <c r="C69" s="321"/>
      <c r="E69" s="189"/>
      <c r="G69" s="315"/>
    </row>
    <row r="70" spans="3:7" ht="15.75">
      <c r="C70" s="299" t="s">
        <v>1305</v>
      </c>
      <c r="E70" s="189"/>
      <c r="G70" s="315"/>
    </row>
    <row r="71" spans="3:7">
      <c r="C71" s="321" t="s">
        <v>1306</v>
      </c>
      <c r="E71" s="189"/>
      <c r="G71" s="315"/>
    </row>
    <row r="72" spans="3:7">
      <c r="C72" s="316" t="s">
        <v>1307</v>
      </c>
      <c r="D72" s="233" t="s">
        <v>832</v>
      </c>
      <c r="E72" s="189">
        <v>1</v>
      </c>
      <c r="G72" s="315">
        <f>'soupis kabelů MaR'!H81</f>
        <v>0</v>
      </c>
    </row>
    <row r="73" spans="3:7">
      <c r="C73" s="316"/>
      <c r="E73" s="189"/>
      <c r="G73" s="315"/>
    </row>
    <row r="74" spans="3:7">
      <c r="C74" s="321" t="s">
        <v>1308</v>
      </c>
      <c r="E74" s="189"/>
      <c r="G74" s="315"/>
    </row>
    <row r="75" spans="3:7">
      <c r="C75" s="316" t="s">
        <v>1309</v>
      </c>
      <c r="D75" s="233" t="s">
        <v>8</v>
      </c>
      <c r="E75" s="189">
        <v>50</v>
      </c>
      <c r="F75" s="234">
        <v>0</v>
      </c>
      <c r="G75" s="315">
        <f t="shared" ref="G75:G86" si="1">E75*F75</f>
        <v>0</v>
      </c>
    </row>
    <row r="76" spans="3:7">
      <c r="C76" s="316" t="s">
        <v>1310</v>
      </c>
      <c r="D76" s="233" t="s">
        <v>8</v>
      </c>
      <c r="E76" s="189">
        <v>20</v>
      </c>
      <c r="F76" s="234">
        <v>0</v>
      </c>
      <c r="G76" s="315">
        <f t="shared" si="1"/>
        <v>0</v>
      </c>
    </row>
    <row r="77" spans="3:7">
      <c r="C77" s="316" t="s">
        <v>1311</v>
      </c>
      <c r="D77" s="233" t="s">
        <v>8</v>
      </c>
      <c r="E77" s="189">
        <v>140</v>
      </c>
      <c r="F77" s="234">
        <v>0</v>
      </c>
      <c r="G77" s="315">
        <f t="shared" si="1"/>
        <v>0</v>
      </c>
    </row>
    <row r="78" spans="3:7">
      <c r="C78" s="316" t="s">
        <v>1312</v>
      </c>
      <c r="D78" s="233" t="s">
        <v>8</v>
      </c>
      <c r="E78" s="189">
        <v>140</v>
      </c>
      <c r="F78" s="234">
        <v>0</v>
      </c>
      <c r="G78" s="315">
        <f t="shared" si="1"/>
        <v>0</v>
      </c>
    </row>
    <row r="79" spans="3:7">
      <c r="C79" s="316"/>
      <c r="E79" s="189"/>
      <c r="G79" s="315"/>
    </row>
    <row r="80" spans="3:7">
      <c r="C80" s="321" t="s">
        <v>1313</v>
      </c>
      <c r="E80" s="189"/>
      <c r="G80" s="315"/>
    </row>
    <row r="81" spans="1:9">
      <c r="C81" s="316" t="s">
        <v>1314</v>
      </c>
      <c r="D81" s="233" t="s">
        <v>832</v>
      </c>
      <c r="E81" s="189">
        <v>55</v>
      </c>
      <c r="F81" s="234">
        <v>0</v>
      </c>
      <c r="G81" s="315">
        <f t="shared" si="1"/>
        <v>0</v>
      </c>
    </row>
    <row r="82" spans="1:9">
      <c r="C82" s="316" t="s">
        <v>1315</v>
      </c>
      <c r="D82" s="233" t="s">
        <v>832</v>
      </c>
      <c r="E82" s="189">
        <v>5</v>
      </c>
      <c r="F82" s="234">
        <v>0</v>
      </c>
      <c r="G82" s="315">
        <f t="shared" si="1"/>
        <v>0</v>
      </c>
    </row>
    <row r="83" spans="1:9">
      <c r="C83" s="316" t="s">
        <v>1316</v>
      </c>
      <c r="D83" s="233" t="s">
        <v>832</v>
      </c>
      <c r="E83" s="189">
        <v>20</v>
      </c>
      <c r="F83" s="234">
        <v>0</v>
      </c>
      <c r="G83" s="315">
        <f t="shared" si="1"/>
        <v>0</v>
      </c>
    </row>
    <row r="84" spans="1:9">
      <c r="C84" s="316" t="s">
        <v>1317</v>
      </c>
      <c r="D84" s="233" t="s">
        <v>832</v>
      </c>
      <c r="E84" s="189">
        <v>150</v>
      </c>
      <c r="F84" s="234">
        <v>0</v>
      </c>
      <c r="G84" s="315">
        <f t="shared" si="1"/>
        <v>0</v>
      </c>
    </row>
    <row r="85" spans="1:9">
      <c r="C85" s="316"/>
      <c r="E85" s="189"/>
      <c r="G85" s="315"/>
    </row>
    <row r="86" spans="1:9" ht="12.95" customHeight="1">
      <c r="C86" s="322" t="s">
        <v>1318</v>
      </c>
      <c r="D86" s="233" t="s">
        <v>832</v>
      </c>
      <c r="E86" s="189">
        <v>1</v>
      </c>
      <c r="F86" s="234">
        <v>0</v>
      </c>
      <c r="G86" s="315">
        <f t="shared" si="1"/>
        <v>0</v>
      </c>
    </row>
    <row r="87" spans="1:9">
      <c r="C87" s="316"/>
      <c r="E87" s="189"/>
    </row>
    <row r="88" spans="1:9">
      <c r="A88" s="219"/>
      <c r="B88" s="301"/>
      <c r="C88" s="323"/>
      <c r="D88" s="324"/>
      <c r="E88" s="325"/>
      <c r="F88" s="326"/>
      <c r="G88" s="327"/>
      <c r="H88" s="220"/>
      <c r="I88" s="221"/>
    </row>
    <row r="89" spans="1:9" ht="15.75">
      <c r="A89" s="177"/>
      <c r="B89" s="178"/>
      <c r="C89" s="328" t="s">
        <v>1319</v>
      </c>
      <c r="D89" s="183"/>
      <c r="E89" s="329"/>
      <c r="F89" s="181"/>
      <c r="G89" s="330">
        <f>SUM(G5:G86)</f>
        <v>0</v>
      </c>
      <c r="H89" s="183"/>
      <c r="I89" s="180"/>
    </row>
    <row r="90" spans="1:9">
      <c r="E90" s="189"/>
    </row>
    <row r="91" spans="1:9">
      <c r="C91" s="331"/>
      <c r="D91" s="307"/>
      <c r="E91" s="332"/>
      <c r="F91" s="309"/>
      <c r="G91" s="310"/>
      <c r="H91" s="222"/>
      <c r="I91" s="203"/>
    </row>
    <row r="92" spans="1:9">
      <c r="E92" s="189"/>
    </row>
    <row r="93" spans="1:9">
      <c r="E93" s="189"/>
    </row>
    <row r="94" spans="1:9" s="226" customFormat="1">
      <c r="A94" s="223"/>
      <c r="B94" s="231"/>
      <c r="C94" s="333"/>
      <c r="D94" s="334"/>
      <c r="E94" s="313"/>
      <c r="F94" s="314"/>
      <c r="G94" s="304"/>
      <c r="H94" s="224"/>
      <c r="I94" s="225"/>
    </row>
    <row r="95" spans="1:9" s="226" customFormat="1">
      <c r="A95" s="223"/>
      <c r="B95" s="231"/>
      <c r="C95" s="333"/>
      <c r="D95" s="312"/>
      <c r="E95" s="313"/>
      <c r="F95" s="314"/>
      <c r="G95" s="304"/>
      <c r="H95" s="224"/>
      <c r="I95" s="227"/>
    </row>
    <row r="96" spans="1:9" s="226" customFormat="1">
      <c r="A96" s="223"/>
      <c r="B96" s="231"/>
      <c r="C96" s="335"/>
      <c r="D96" s="312"/>
      <c r="E96" s="313"/>
      <c r="F96" s="314"/>
      <c r="G96" s="304"/>
      <c r="H96" s="224"/>
      <c r="I96" s="22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G86" sqref="G86"/>
    </sheetView>
  </sheetViews>
  <sheetFormatPr defaultRowHeight="12.75"/>
  <cols>
    <col min="1" max="1" width="7.42578125" bestFit="1" customWidth="1"/>
    <col min="2" max="2" width="7.5703125" customWidth="1"/>
    <col min="3" max="3" width="9.42578125" bestFit="1" customWidth="1"/>
    <col min="4" max="4" width="15" bestFit="1" customWidth="1"/>
    <col min="5" max="5" width="16.140625" bestFit="1" customWidth="1"/>
    <col min="7" max="7" width="12.42578125" bestFit="1" customWidth="1"/>
    <col min="8" max="8" width="15" bestFit="1" customWidth="1"/>
  </cols>
  <sheetData>
    <row r="1" spans="1:8" ht="18">
      <c r="A1" s="508"/>
      <c r="B1" s="508" t="s">
        <v>2210</v>
      </c>
      <c r="C1" s="508"/>
      <c r="D1" s="508"/>
      <c r="E1" s="508"/>
      <c r="F1" s="508"/>
      <c r="G1" s="504"/>
      <c r="H1" s="504"/>
    </row>
    <row r="2" spans="1:8" ht="18">
      <c r="A2" s="508"/>
      <c r="B2" s="508"/>
      <c r="C2" s="508"/>
      <c r="D2" s="508"/>
      <c r="E2" s="508"/>
      <c r="F2" s="508"/>
      <c r="G2" s="504"/>
      <c r="H2" s="504"/>
    </row>
    <row r="3" spans="1:8" ht="15.75">
      <c r="A3" s="509" t="s">
        <v>2211</v>
      </c>
      <c r="B3" s="509" t="s">
        <v>2212</v>
      </c>
      <c r="C3" s="509" t="s">
        <v>2213</v>
      </c>
      <c r="D3" s="509" t="s">
        <v>2214</v>
      </c>
      <c r="E3" s="509" t="s">
        <v>2215</v>
      </c>
      <c r="F3" s="509" t="s">
        <v>2216</v>
      </c>
      <c r="G3" s="509" t="s">
        <v>854</v>
      </c>
      <c r="H3" s="509" t="s">
        <v>855</v>
      </c>
    </row>
    <row r="4" spans="1:8" ht="15">
      <c r="A4" s="536">
        <v>1</v>
      </c>
      <c r="B4" s="510" t="s">
        <v>724</v>
      </c>
      <c r="C4" s="510" t="s">
        <v>2217</v>
      </c>
      <c r="D4" s="510" t="s">
        <v>2218</v>
      </c>
      <c r="E4" s="510" t="s">
        <v>1242</v>
      </c>
      <c r="F4" s="536">
        <v>45</v>
      </c>
      <c r="G4" s="511">
        <v>0</v>
      </c>
      <c r="H4" s="512">
        <f>F4*G4</f>
        <v>0</v>
      </c>
    </row>
    <row r="5" spans="1:8" ht="15">
      <c r="A5" s="536">
        <v>2</v>
      </c>
      <c r="B5" s="510" t="s">
        <v>724</v>
      </c>
      <c r="C5" s="510" t="s">
        <v>2219</v>
      </c>
      <c r="D5" s="510" t="s">
        <v>2220</v>
      </c>
      <c r="E5" s="510" t="s">
        <v>902</v>
      </c>
      <c r="F5" s="536">
        <v>45</v>
      </c>
      <c r="G5" s="511">
        <v>0</v>
      </c>
      <c r="H5" s="512">
        <f t="shared" ref="H5:H66" si="0">F5*G5</f>
        <v>0</v>
      </c>
    </row>
    <row r="6" spans="1:8" ht="15">
      <c r="A6" s="536">
        <v>3</v>
      </c>
      <c r="B6" s="510" t="s">
        <v>724</v>
      </c>
      <c r="C6" s="510" t="s">
        <v>2221</v>
      </c>
      <c r="D6" s="510" t="s">
        <v>2220</v>
      </c>
      <c r="E6" s="510" t="s">
        <v>2222</v>
      </c>
      <c r="F6" s="536">
        <v>45</v>
      </c>
      <c r="G6" s="511">
        <v>0</v>
      </c>
      <c r="H6" s="512">
        <f t="shared" si="0"/>
        <v>0</v>
      </c>
    </row>
    <row r="7" spans="1:8" ht="15">
      <c r="A7" s="536">
        <v>4</v>
      </c>
      <c r="B7" s="510" t="s">
        <v>724</v>
      </c>
      <c r="C7" s="510" t="s">
        <v>2223</v>
      </c>
      <c r="D7" s="510" t="s">
        <v>2224</v>
      </c>
      <c r="E7" s="510" t="s">
        <v>2225</v>
      </c>
      <c r="F7" s="536">
        <v>35</v>
      </c>
      <c r="G7" s="511">
        <v>0</v>
      </c>
      <c r="H7" s="512">
        <f t="shared" si="0"/>
        <v>0</v>
      </c>
    </row>
    <row r="8" spans="1:8" ht="15">
      <c r="A8" s="536">
        <v>5</v>
      </c>
      <c r="B8" s="510" t="s">
        <v>724</v>
      </c>
      <c r="C8" s="510" t="s">
        <v>2226</v>
      </c>
      <c r="D8" s="510" t="s">
        <v>2224</v>
      </c>
      <c r="E8" s="510" t="s">
        <v>2227</v>
      </c>
      <c r="F8" s="536">
        <v>40</v>
      </c>
      <c r="G8" s="511">
        <v>0</v>
      </c>
      <c r="H8" s="512">
        <f t="shared" si="0"/>
        <v>0</v>
      </c>
    </row>
    <row r="9" spans="1:8" ht="15">
      <c r="A9" s="536">
        <v>6</v>
      </c>
      <c r="B9" s="510" t="s">
        <v>724</v>
      </c>
      <c r="C9" s="510" t="s">
        <v>2228</v>
      </c>
      <c r="D9" s="510" t="s">
        <v>2224</v>
      </c>
      <c r="E9" s="510" t="s">
        <v>1236</v>
      </c>
      <c r="F9" s="536">
        <v>40</v>
      </c>
      <c r="G9" s="511">
        <v>0</v>
      </c>
      <c r="H9" s="512">
        <f t="shared" si="0"/>
        <v>0</v>
      </c>
    </row>
    <row r="10" spans="1:8" ht="15">
      <c r="A10" s="536">
        <v>7</v>
      </c>
      <c r="B10" s="510" t="s">
        <v>724</v>
      </c>
      <c r="C10" s="510" t="s">
        <v>2229</v>
      </c>
      <c r="D10" s="510" t="s">
        <v>2218</v>
      </c>
      <c r="E10" s="510" t="s">
        <v>2230</v>
      </c>
      <c r="F10" s="536">
        <v>45</v>
      </c>
      <c r="G10" s="511">
        <v>0</v>
      </c>
      <c r="H10" s="512">
        <f t="shared" si="0"/>
        <v>0</v>
      </c>
    </row>
    <row r="11" spans="1:8" ht="15">
      <c r="A11" s="536">
        <v>8</v>
      </c>
      <c r="B11" s="510" t="s">
        <v>724</v>
      </c>
      <c r="C11" s="510" t="s">
        <v>2231</v>
      </c>
      <c r="D11" s="510" t="s">
        <v>2232</v>
      </c>
      <c r="E11" s="510" t="s">
        <v>2233</v>
      </c>
      <c r="F11" s="536">
        <v>45</v>
      </c>
      <c r="G11" s="511">
        <v>0</v>
      </c>
      <c r="H11" s="512">
        <f t="shared" si="0"/>
        <v>0</v>
      </c>
    </row>
    <row r="12" spans="1:8" ht="15">
      <c r="A12" s="536">
        <v>9</v>
      </c>
      <c r="B12" s="510" t="s">
        <v>724</v>
      </c>
      <c r="C12" s="510" t="s">
        <v>2234</v>
      </c>
      <c r="D12" s="510" t="s">
        <v>2232</v>
      </c>
      <c r="E12" s="510" t="s">
        <v>2235</v>
      </c>
      <c r="F12" s="536">
        <v>45</v>
      </c>
      <c r="G12" s="511">
        <v>0</v>
      </c>
      <c r="H12" s="512">
        <f t="shared" si="0"/>
        <v>0</v>
      </c>
    </row>
    <row r="13" spans="1:8" ht="15">
      <c r="A13" s="536">
        <v>10</v>
      </c>
      <c r="B13" s="510" t="s">
        <v>724</v>
      </c>
      <c r="C13" s="510" t="s">
        <v>2236</v>
      </c>
      <c r="D13" s="510" t="s">
        <v>2232</v>
      </c>
      <c r="E13" s="510" t="s">
        <v>2237</v>
      </c>
      <c r="F13" s="536">
        <v>45</v>
      </c>
      <c r="G13" s="511">
        <v>0</v>
      </c>
      <c r="H13" s="512">
        <f t="shared" si="0"/>
        <v>0</v>
      </c>
    </row>
    <row r="14" spans="1:8" ht="15">
      <c r="A14" s="536">
        <v>11</v>
      </c>
      <c r="B14" s="510" t="s">
        <v>724</v>
      </c>
      <c r="C14" s="510" t="s">
        <v>2238</v>
      </c>
      <c r="D14" s="510" t="s">
        <v>2232</v>
      </c>
      <c r="E14" s="510" t="s">
        <v>2239</v>
      </c>
      <c r="F14" s="536">
        <v>45</v>
      </c>
      <c r="G14" s="511">
        <v>0</v>
      </c>
      <c r="H14" s="512">
        <f t="shared" si="0"/>
        <v>0</v>
      </c>
    </row>
    <row r="15" spans="1:8" ht="15">
      <c r="A15" s="536">
        <v>12</v>
      </c>
      <c r="B15" s="510" t="s">
        <v>724</v>
      </c>
      <c r="C15" s="510" t="s">
        <v>2240</v>
      </c>
      <c r="D15" s="510" t="s">
        <v>2232</v>
      </c>
      <c r="E15" s="510" t="s">
        <v>2237</v>
      </c>
      <c r="F15" s="536">
        <v>45</v>
      </c>
      <c r="G15" s="511">
        <v>0</v>
      </c>
      <c r="H15" s="512">
        <f t="shared" si="0"/>
        <v>0</v>
      </c>
    </row>
    <row r="16" spans="1:8" ht="15">
      <c r="A16" s="536">
        <v>13</v>
      </c>
      <c r="B16" s="510" t="s">
        <v>724</v>
      </c>
      <c r="C16" s="510" t="s">
        <v>2241</v>
      </c>
      <c r="D16" s="510" t="s">
        <v>2232</v>
      </c>
      <c r="E16" s="510" t="s">
        <v>2242</v>
      </c>
      <c r="F16" s="536">
        <v>45</v>
      </c>
      <c r="G16" s="511">
        <v>0</v>
      </c>
      <c r="H16" s="512">
        <f t="shared" si="0"/>
        <v>0</v>
      </c>
    </row>
    <row r="17" spans="1:8" ht="15">
      <c r="A17" s="536">
        <v>14</v>
      </c>
      <c r="B17" s="510" t="s">
        <v>724</v>
      </c>
      <c r="C17" s="510" t="s">
        <v>2243</v>
      </c>
      <c r="D17" s="510" t="s">
        <v>2232</v>
      </c>
      <c r="E17" s="510" t="s">
        <v>2244</v>
      </c>
      <c r="F17" s="536">
        <v>45</v>
      </c>
      <c r="G17" s="511">
        <v>0</v>
      </c>
      <c r="H17" s="512">
        <f t="shared" si="0"/>
        <v>0</v>
      </c>
    </row>
    <row r="18" spans="1:8" ht="15">
      <c r="A18" s="536">
        <v>15</v>
      </c>
      <c r="B18" s="510" t="s">
        <v>724</v>
      </c>
      <c r="C18" s="510" t="s">
        <v>2245</v>
      </c>
      <c r="D18" s="510" t="s">
        <v>2232</v>
      </c>
      <c r="E18" s="510" t="s">
        <v>1228</v>
      </c>
      <c r="F18" s="536">
        <v>45</v>
      </c>
      <c r="G18" s="511">
        <v>0</v>
      </c>
      <c r="H18" s="512">
        <f t="shared" si="0"/>
        <v>0</v>
      </c>
    </row>
    <row r="19" spans="1:8" ht="15">
      <c r="A19" s="536">
        <v>16</v>
      </c>
      <c r="B19" s="510" t="s">
        <v>724</v>
      </c>
      <c r="C19" s="510" t="s">
        <v>2246</v>
      </c>
      <c r="D19" s="510" t="s">
        <v>2232</v>
      </c>
      <c r="E19" s="510" t="s">
        <v>2247</v>
      </c>
      <c r="F19" s="536">
        <v>45</v>
      </c>
      <c r="G19" s="511">
        <v>0</v>
      </c>
      <c r="H19" s="512">
        <f t="shared" si="0"/>
        <v>0</v>
      </c>
    </row>
    <row r="20" spans="1:8" ht="15">
      <c r="A20" s="536">
        <v>17</v>
      </c>
      <c r="B20" s="510" t="s">
        <v>724</v>
      </c>
      <c r="C20" s="510" t="s">
        <v>2248</v>
      </c>
      <c r="D20" s="510" t="s">
        <v>2232</v>
      </c>
      <c r="E20" s="510" t="s">
        <v>2249</v>
      </c>
      <c r="F20" s="536">
        <v>45</v>
      </c>
      <c r="G20" s="511">
        <v>0</v>
      </c>
      <c r="H20" s="512">
        <f t="shared" si="0"/>
        <v>0</v>
      </c>
    </row>
    <row r="21" spans="1:8" ht="15">
      <c r="A21" s="536">
        <v>18</v>
      </c>
      <c r="B21" s="510" t="s">
        <v>724</v>
      </c>
      <c r="C21" s="510" t="s">
        <v>2250</v>
      </c>
      <c r="D21" s="510" t="s">
        <v>2232</v>
      </c>
      <c r="E21" s="510" t="s">
        <v>2251</v>
      </c>
      <c r="F21" s="536">
        <v>45</v>
      </c>
      <c r="G21" s="511">
        <v>0</v>
      </c>
      <c r="H21" s="512">
        <f t="shared" si="0"/>
        <v>0</v>
      </c>
    </row>
    <row r="22" spans="1:8" ht="15">
      <c r="A22" s="536">
        <v>19</v>
      </c>
      <c r="B22" s="510" t="s">
        <v>724</v>
      </c>
      <c r="C22" s="510" t="s">
        <v>2252</v>
      </c>
      <c r="D22" s="510" t="s">
        <v>2232</v>
      </c>
      <c r="E22" s="510" t="s">
        <v>2251</v>
      </c>
      <c r="F22" s="536">
        <v>45</v>
      </c>
      <c r="G22" s="511">
        <v>0</v>
      </c>
      <c r="H22" s="512">
        <f t="shared" si="0"/>
        <v>0</v>
      </c>
    </row>
    <row r="23" spans="1:8" ht="15">
      <c r="A23" s="536">
        <v>20</v>
      </c>
      <c r="B23" s="510" t="s">
        <v>724</v>
      </c>
      <c r="C23" s="510" t="s">
        <v>2253</v>
      </c>
      <c r="D23" s="510" t="s">
        <v>2232</v>
      </c>
      <c r="E23" s="510" t="s">
        <v>2237</v>
      </c>
      <c r="F23" s="536">
        <v>45</v>
      </c>
      <c r="G23" s="511">
        <v>0</v>
      </c>
      <c r="H23" s="512">
        <f t="shared" si="0"/>
        <v>0</v>
      </c>
    </row>
    <row r="24" spans="1:8" ht="15">
      <c r="A24" s="536">
        <v>21</v>
      </c>
      <c r="B24" s="510" t="s">
        <v>724</v>
      </c>
      <c r="C24" s="510" t="s">
        <v>2254</v>
      </c>
      <c r="D24" s="510" t="s">
        <v>2232</v>
      </c>
      <c r="E24" s="510" t="s">
        <v>2255</v>
      </c>
      <c r="F24" s="536">
        <v>45</v>
      </c>
      <c r="G24" s="511">
        <v>0</v>
      </c>
      <c r="H24" s="512">
        <f t="shared" si="0"/>
        <v>0</v>
      </c>
    </row>
    <row r="25" spans="1:8" ht="15">
      <c r="A25" s="536">
        <v>22</v>
      </c>
      <c r="B25" s="510" t="s">
        <v>724</v>
      </c>
      <c r="C25" s="510" t="s">
        <v>2256</v>
      </c>
      <c r="D25" s="510" t="s">
        <v>2224</v>
      </c>
      <c r="E25" s="510" t="s">
        <v>1232</v>
      </c>
      <c r="F25" s="536">
        <v>50</v>
      </c>
      <c r="G25" s="511">
        <v>0</v>
      </c>
      <c r="H25" s="512">
        <f t="shared" si="0"/>
        <v>0</v>
      </c>
    </row>
    <row r="26" spans="1:8" ht="15">
      <c r="A26" s="536">
        <v>23</v>
      </c>
      <c r="B26" s="510" t="s">
        <v>724</v>
      </c>
      <c r="C26" s="510" t="s">
        <v>2257</v>
      </c>
      <c r="D26" s="510" t="s">
        <v>2232</v>
      </c>
      <c r="E26" s="510" t="s">
        <v>1226</v>
      </c>
      <c r="F26" s="536">
        <v>50</v>
      </c>
      <c r="G26" s="511">
        <v>0</v>
      </c>
      <c r="H26" s="512">
        <f t="shared" si="0"/>
        <v>0</v>
      </c>
    </row>
    <row r="27" spans="1:8" ht="15">
      <c r="A27" s="536">
        <v>24</v>
      </c>
      <c r="B27" s="510" t="s">
        <v>724</v>
      </c>
      <c r="C27" s="510" t="s">
        <v>2258</v>
      </c>
      <c r="D27" s="510" t="s">
        <v>2224</v>
      </c>
      <c r="E27" s="510" t="s">
        <v>2259</v>
      </c>
      <c r="F27" s="536">
        <v>45</v>
      </c>
      <c r="G27" s="511">
        <v>0</v>
      </c>
      <c r="H27" s="512">
        <f t="shared" si="0"/>
        <v>0</v>
      </c>
    </row>
    <row r="28" spans="1:8" ht="15">
      <c r="A28" s="536">
        <v>25</v>
      </c>
      <c r="B28" s="510" t="s">
        <v>724</v>
      </c>
      <c r="C28" s="510" t="s">
        <v>2260</v>
      </c>
      <c r="D28" s="510" t="s">
        <v>2224</v>
      </c>
      <c r="E28" s="510" t="s">
        <v>2261</v>
      </c>
      <c r="F28" s="536">
        <v>45</v>
      </c>
      <c r="G28" s="511">
        <v>0</v>
      </c>
      <c r="H28" s="512">
        <f t="shared" si="0"/>
        <v>0</v>
      </c>
    </row>
    <row r="29" spans="1:8" ht="15">
      <c r="A29" s="536">
        <v>26</v>
      </c>
      <c r="B29" s="510" t="s">
        <v>724</v>
      </c>
      <c r="C29" s="510" t="s">
        <v>2262</v>
      </c>
      <c r="D29" s="510" t="s">
        <v>2232</v>
      </c>
      <c r="E29" s="510" t="s">
        <v>2263</v>
      </c>
      <c r="F29" s="536">
        <v>45</v>
      </c>
      <c r="G29" s="511">
        <v>0</v>
      </c>
      <c r="H29" s="512">
        <f t="shared" si="0"/>
        <v>0</v>
      </c>
    </row>
    <row r="30" spans="1:8" ht="15">
      <c r="A30" s="536">
        <v>27</v>
      </c>
      <c r="B30" s="510" t="s">
        <v>724</v>
      </c>
      <c r="C30" s="510" t="s">
        <v>2264</v>
      </c>
      <c r="D30" s="510" t="s">
        <v>2232</v>
      </c>
      <c r="E30" s="510" t="s">
        <v>2237</v>
      </c>
      <c r="F30" s="536">
        <v>45</v>
      </c>
      <c r="G30" s="511">
        <v>0</v>
      </c>
      <c r="H30" s="512">
        <f t="shared" si="0"/>
        <v>0</v>
      </c>
    </row>
    <row r="31" spans="1:8" ht="15">
      <c r="A31" s="536">
        <v>28</v>
      </c>
      <c r="B31" s="510" t="s">
        <v>724</v>
      </c>
      <c r="C31" s="510" t="s">
        <v>2265</v>
      </c>
      <c r="D31" s="510" t="s">
        <v>2232</v>
      </c>
      <c r="E31" s="510" t="s">
        <v>2239</v>
      </c>
      <c r="F31" s="536">
        <v>45</v>
      </c>
      <c r="G31" s="511">
        <v>0</v>
      </c>
      <c r="H31" s="512">
        <f t="shared" si="0"/>
        <v>0</v>
      </c>
    </row>
    <row r="32" spans="1:8" ht="15">
      <c r="A32" s="536">
        <v>29</v>
      </c>
      <c r="B32" s="510" t="s">
        <v>724</v>
      </c>
      <c r="C32" s="510" t="s">
        <v>2266</v>
      </c>
      <c r="D32" s="510" t="s">
        <v>2232</v>
      </c>
      <c r="E32" s="510" t="s">
        <v>2237</v>
      </c>
      <c r="F32" s="536">
        <v>45</v>
      </c>
      <c r="G32" s="511">
        <v>0</v>
      </c>
      <c r="H32" s="512">
        <f t="shared" si="0"/>
        <v>0</v>
      </c>
    </row>
    <row r="33" spans="1:8" ht="15">
      <c r="A33" s="536">
        <v>30</v>
      </c>
      <c r="B33" s="510" t="s">
        <v>724</v>
      </c>
      <c r="C33" s="510" t="s">
        <v>2267</v>
      </c>
      <c r="D33" s="510" t="s">
        <v>2218</v>
      </c>
      <c r="E33" s="510" t="s">
        <v>2268</v>
      </c>
      <c r="F33" s="536">
        <v>40</v>
      </c>
      <c r="G33" s="511">
        <v>0</v>
      </c>
      <c r="H33" s="512">
        <f t="shared" si="0"/>
        <v>0</v>
      </c>
    </row>
    <row r="34" spans="1:8" ht="15">
      <c r="A34" s="536">
        <v>31</v>
      </c>
      <c r="B34" s="510" t="s">
        <v>724</v>
      </c>
      <c r="C34" s="510" t="s">
        <v>2269</v>
      </c>
      <c r="D34" s="510" t="s">
        <v>2218</v>
      </c>
      <c r="E34" s="510" t="s">
        <v>2270</v>
      </c>
      <c r="F34" s="536">
        <v>40</v>
      </c>
      <c r="G34" s="511">
        <v>0</v>
      </c>
      <c r="H34" s="512">
        <f t="shared" si="0"/>
        <v>0</v>
      </c>
    </row>
    <row r="35" spans="1:8" ht="15">
      <c r="A35" s="536">
        <v>32</v>
      </c>
      <c r="B35" s="510" t="s">
        <v>724</v>
      </c>
      <c r="C35" s="510" t="s">
        <v>2271</v>
      </c>
      <c r="D35" s="510" t="s">
        <v>2218</v>
      </c>
      <c r="E35" s="510" t="s">
        <v>2272</v>
      </c>
      <c r="F35" s="536">
        <v>40</v>
      </c>
      <c r="G35" s="511">
        <v>0</v>
      </c>
      <c r="H35" s="512">
        <f t="shared" si="0"/>
        <v>0</v>
      </c>
    </row>
    <row r="36" spans="1:8" ht="15">
      <c r="A36" s="536">
        <v>33</v>
      </c>
      <c r="B36" s="510" t="s">
        <v>724</v>
      </c>
      <c r="C36" s="510" t="s">
        <v>2273</v>
      </c>
      <c r="D36" s="510" t="s">
        <v>2218</v>
      </c>
      <c r="E36" s="510" t="s">
        <v>2274</v>
      </c>
      <c r="F36" s="536">
        <v>40</v>
      </c>
      <c r="G36" s="511">
        <v>0</v>
      </c>
      <c r="H36" s="512">
        <f t="shared" si="0"/>
        <v>0</v>
      </c>
    </row>
    <row r="37" spans="1:8" ht="15">
      <c r="A37" s="536">
        <v>34</v>
      </c>
      <c r="B37" s="510" t="s">
        <v>724</v>
      </c>
      <c r="C37" s="510" t="s">
        <v>2275</v>
      </c>
      <c r="D37" s="510" t="s">
        <v>2276</v>
      </c>
      <c r="E37" s="510" t="s">
        <v>2277</v>
      </c>
      <c r="F37" s="536">
        <v>40</v>
      </c>
      <c r="G37" s="511">
        <v>0</v>
      </c>
      <c r="H37" s="512">
        <f t="shared" si="0"/>
        <v>0</v>
      </c>
    </row>
    <row r="38" spans="1:8" ht="15">
      <c r="A38" s="536">
        <v>35</v>
      </c>
      <c r="B38" s="510" t="s">
        <v>724</v>
      </c>
      <c r="C38" s="510" t="s">
        <v>2278</v>
      </c>
      <c r="D38" s="510" t="s">
        <v>2220</v>
      </c>
      <c r="E38" s="510" t="s">
        <v>1230</v>
      </c>
      <c r="F38" s="536">
        <v>40</v>
      </c>
      <c r="G38" s="511">
        <v>0</v>
      </c>
      <c r="H38" s="512">
        <f t="shared" si="0"/>
        <v>0</v>
      </c>
    </row>
    <row r="39" spans="1:8" ht="15">
      <c r="A39" s="536">
        <v>36</v>
      </c>
      <c r="B39" s="510" t="s">
        <v>724</v>
      </c>
      <c r="C39" s="510" t="s">
        <v>2279</v>
      </c>
      <c r="D39" s="510" t="s">
        <v>2232</v>
      </c>
      <c r="E39" s="510" t="s">
        <v>1222</v>
      </c>
      <c r="F39" s="536">
        <v>40</v>
      </c>
      <c r="G39" s="511">
        <v>0</v>
      </c>
      <c r="H39" s="512">
        <f t="shared" si="0"/>
        <v>0</v>
      </c>
    </row>
    <row r="40" spans="1:8" ht="15">
      <c r="A40" s="536">
        <v>37</v>
      </c>
      <c r="B40" s="510" t="s">
        <v>724</v>
      </c>
      <c r="C40" s="510" t="s">
        <v>2280</v>
      </c>
      <c r="D40" s="510" t="s">
        <v>2232</v>
      </c>
      <c r="E40" s="510" t="s">
        <v>2281</v>
      </c>
      <c r="F40" s="536">
        <v>45</v>
      </c>
      <c r="G40" s="511">
        <v>0</v>
      </c>
      <c r="H40" s="512">
        <f t="shared" si="0"/>
        <v>0</v>
      </c>
    </row>
    <row r="41" spans="1:8" ht="15">
      <c r="A41" s="536">
        <v>38</v>
      </c>
      <c r="B41" s="510" t="s">
        <v>724</v>
      </c>
      <c r="C41" s="510" t="s">
        <v>2282</v>
      </c>
      <c r="D41" s="510" t="s">
        <v>2232</v>
      </c>
      <c r="E41" s="510" t="s">
        <v>2237</v>
      </c>
      <c r="F41" s="536">
        <v>45</v>
      </c>
      <c r="G41" s="511">
        <v>0</v>
      </c>
      <c r="H41" s="512">
        <f t="shared" si="0"/>
        <v>0</v>
      </c>
    </row>
    <row r="42" spans="1:8" ht="15">
      <c r="A42" s="536">
        <v>39</v>
      </c>
      <c r="B42" s="510" t="s">
        <v>724</v>
      </c>
      <c r="C42" s="510" t="s">
        <v>2283</v>
      </c>
      <c r="D42" s="510" t="s">
        <v>2232</v>
      </c>
      <c r="E42" s="510" t="s">
        <v>2284</v>
      </c>
      <c r="F42" s="536">
        <v>45</v>
      </c>
      <c r="G42" s="511">
        <v>0</v>
      </c>
      <c r="H42" s="512">
        <f t="shared" si="0"/>
        <v>0</v>
      </c>
    </row>
    <row r="43" spans="1:8" ht="15">
      <c r="A43" s="536">
        <v>40</v>
      </c>
      <c r="B43" s="510" t="s">
        <v>724</v>
      </c>
      <c r="C43" s="510" t="s">
        <v>2285</v>
      </c>
      <c r="D43" s="510" t="s">
        <v>2232</v>
      </c>
      <c r="E43" s="510" t="s">
        <v>2286</v>
      </c>
      <c r="F43" s="536">
        <v>45</v>
      </c>
      <c r="G43" s="511">
        <v>0</v>
      </c>
      <c r="H43" s="512">
        <f t="shared" si="0"/>
        <v>0</v>
      </c>
    </row>
    <row r="44" spans="1:8" ht="15">
      <c r="A44" s="536">
        <v>41</v>
      </c>
      <c r="B44" s="510" t="s">
        <v>724</v>
      </c>
      <c r="C44" s="510" t="s">
        <v>2287</v>
      </c>
      <c r="D44" s="510" t="s">
        <v>2232</v>
      </c>
      <c r="E44" s="510" t="s">
        <v>2288</v>
      </c>
      <c r="F44" s="536">
        <v>45</v>
      </c>
      <c r="G44" s="511">
        <v>0</v>
      </c>
      <c r="H44" s="512">
        <f t="shared" si="0"/>
        <v>0</v>
      </c>
    </row>
    <row r="45" spans="1:8" ht="15">
      <c r="A45" s="536">
        <v>42</v>
      </c>
      <c r="B45" s="510" t="s">
        <v>724</v>
      </c>
      <c r="C45" s="510" t="s">
        <v>2289</v>
      </c>
      <c r="D45" s="510" t="s">
        <v>2218</v>
      </c>
      <c r="E45" s="510" t="s">
        <v>2290</v>
      </c>
      <c r="F45" s="536">
        <v>50</v>
      </c>
      <c r="G45" s="511">
        <v>0</v>
      </c>
      <c r="H45" s="512">
        <f t="shared" si="0"/>
        <v>0</v>
      </c>
    </row>
    <row r="46" spans="1:8" ht="15">
      <c r="A46" s="536">
        <v>43</v>
      </c>
      <c r="B46" s="510" t="s">
        <v>724</v>
      </c>
      <c r="C46" s="510" t="s">
        <v>2291</v>
      </c>
      <c r="D46" s="510" t="s">
        <v>2232</v>
      </c>
      <c r="E46" s="510" t="s">
        <v>974</v>
      </c>
      <c r="F46" s="536">
        <v>15</v>
      </c>
      <c r="G46" s="511">
        <v>0</v>
      </c>
      <c r="H46" s="512">
        <f t="shared" si="0"/>
        <v>0</v>
      </c>
    </row>
    <row r="47" spans="1:8" ht="15">
      <c r="A47" s="536">
        <v>44</v>
      </c>
      <c r="B47" s="510" t="s">
        <v>724</v>
      </c>
      <c r="C47" s="510" t="s">
        <v>2292</v>
      </c>
      <c r="D47" s="510" t="s">
        <v>2220</v>
      </c>
      <c r="E47" s="510" t="s">
        <v>2293</v>
      </c>
      <c r="F47" s="536">
        <v>15</v>
      </c>
      <c r="G47" s="511">
        <v>0</v>
      </c>
      <c r="H47" s="512">
        <f t="shared" si="0"/>
        <v>0</v>
      </c>
    </row>
    <row r="48" spans="1:8" ht="15">
      <c r="A48" s="536">
        <v>45</v>
      </c>
      <c r="B48" s="510" t="s">
        <v>724</v>
      </c>
      <c r="C48" s="510" t="s">
        <v>2294</v>
      </c>
      <c r="D48" s="510" t="s">
        <v>2224</v>
      </c>
      <c r="E48" s="510" t="s">
        <v>2295</v>
      </c>
      <c r="F48" s="536">
        <v>10</v>
      </c>
      <c r="G48" s="511">
        <v>0</v>
      </c>
      <c r="H48" s="512">
        <f t="shared" si="0"/>
        <v>0</v>
      </c>
    </row>
    <row r="49" spans="1:8" ht="15">
      <c r="A49" s="536">
        <v>46</v>
      </c>
      <c r="B49" s="510" t="s">
        <v>724</v>
      </c>
      <c r="C49" s="510" t="s">
        <v>2296</v>
      </c>
      <c r="D49" s="510" t="s">
        <v>2224</v>
      </c>
      <c r="E49" s="510" t="s">
        <v>2297</v>
      </c>
      <c r="F49" s="536">
        <v>10</v>
      </c>
      <c r="G49" s="511">
        <v>0</v>
      </c>
      <c r="H49" s="512">
        <f t="shared" si="0"/>
        <v>0</v>
      </c>
    </row>
    <row r="50" spans="1:8" ht="15">
      <c r="A50" s="536">
        <v>47</v>
      </c>
      <c r="B50" s="510" t="s">
        <v>724</v>
      </c>
      <c r="C50" s="510" t="s">
        <v>2298</v>
      </c>
      <c r="D50" s="510" t="s">
        <v>2224</v>
      </c>
      <c r="E50" s="510" t="s">
        <v>2299</v>
      </c>
      <c r="F50" s="536">
        <v>15</v>
      </c>
      <c r="G50" s="511">
        <v>0</v>
      </c>
      <c r="H50" s="512">
        <f t="shared" si="0"/>
        <v>0</v>
      </c>
    </row>
    <row r="51" spans="1:8" ht="15">
      <c r="A51" s="536">
        <v>48</v>
      </c>
      <c r="B51" s="510" t="s">
        <v>724</v>
      </c>
      <c r="C51" s="510" t="s">
        <v>2300</v>
      </c>
      <c r="D51" s="510" t="s">
        <v>2224</v>
      </c>
      <c r="E51" s="510" t="s">
        <v>2301</v>
      </c>
      <c r="F51" s="536">
        <v>15</v>
      </c>
      <c r="G51" s="511">
        <v>0</v>
      </c>
      <c r="H51" s="512">
        <f t="shared" si="0"/>
        <v>0</v>
      </c>
    </row>
    <row r="52" spans="1:8" ht="15">
      <c r="A52" s="536">
        <v>49</v>
      </c>
      <c r="B52" s="510" t="s">
        <v>724</v>
      </c>
      <c r="C52" s="510" t="s">
        <v>2302</v>
      </c>
      <c r="D52" s="510" t="s">
        <v>2224</v>
      </c>
      <c r="E52" s="510" t="s">
        <v>2303</v>
      </c>
      <c r="F52" s="536">
        <v>25</v>
      </c>
      <c r="G52" s="511">
        <v>0</v>
      </c>
      <c r="H52" s="512">
        <f t="shared" si="0"/>
        <v>0</v>
      </c>
    </row>
    <row r="53" spans="1:8" ht="15">
      <c r="A53" s="536">
        <v>50</v>
      </c>
      <c r="B53" s="510" t="s">
        <v>724</v>
      </c>
      <c r="C53" s="510" t="s">
        <v>2304</v>
      </c>
      <c r="D53" s="510" t="s">
        <v>2232</v>
      </c>
      <c r="E53" s="510" t="s">
        <v>2305</v>
      </c>
      <c r="F53" s="536">
        <v>30</v>
      </c>
      <c r="G53" s="511">
        <v>0</v>
      </c>
      <c r="H53" s="512">
        <f t="shared" si="0"/>
        <v>0</v>
      </c>
    </row>
    <row r="54" spans="1:8" ht="15">
      <c r="A54" s="536">
        <v>51</v>
      </c>
      <c r="B54" s="510" t="s">
        <v>724</v>
      </c>
      <c r="C54" s="510" t="s">
        <v>2306</v>
      </c>
      <c r="D54" s="510" t="s">
        <v>2232</v>
      </c>
      <c r="E54" s="510" t="s">
        <v>2307</v>
      </c>
      <c r="F54" s="536">
        <v>15</v>
      </c>
      <c r="G54" s="511">
        <v>0</v>
      </c>
      <c r="H54" s="512">
        <f t="shared" si="0"/>
        <v>0</v>
      </c>
    </row>
    <row r="55" spans="1:8" ht="15">
      <c r="A55" s="536">
        <v>52</v>
      </c>
      <c r="B55" s="510" t="s">
        <v>724</v>
      </c>
      <c r="C55" s="510" t="s">
        <v>2308</v>
      </c>
      <c r="D55" s="510" t="s">
        <v>2232</v>
      </c>
      <c r="E55" s="510" t="s">
        <v>2309</v>
      </c>
      <c r="F55" s="536">
        <v>15</v>
      </c>
      <c r="G55" s="511">
        <v>0</v>
      </c>
      <c r="H55" s="512">
        <f t="shared" si="0"/>
        <v>0</v>
      </c>
    </row>
    <row r="56" spans="1:8" ht="15">
      <c r="A56" s="536">
        <v>53</v>
      </c>
      <c r="B56" s="510" t="s">
        <v>724</v>
      </c>
      <c r="C56" s="510" t="s">
        <v>2310</v>
      </c>
      <c r="D56" s="510" t="s">
        <v>2232</v>
      </c>
      <c r="E56" s="510" t="s">
        <v>1254</v>
      </c>
      <c r="F56" s="536">
        <v>20</v>
      </c>
      <c r="G56" s="511">
        <v>0</v>
      </c>
      <c r="H56" s="512">
        <f t="shared" si="0"/>
        <v>0</v>
      </c>
    </row>
    <row r="57" spans="1:8" ht="15">
      <c r="A57" s="536">
        <v>54</v>
      </c>
      <c r="B57" s="510" t="s">
        <v>724</v>
      </c>
      <c r="C57" s="510" t="s">
        <v>2311</v>
      </c>
      <c r="D57" s="510" t="s">
        <v>2232</v>
      </c>
      <c r="E57" s="510" t="s">
        <v>959</v>
      </c>
      <c r="F57" s="536">
        <v>20</v>
      </c>
      <c r="G57" s="511">
        <v>0</v>
      </c>
      <c r="H57" s="512">
        <f t="shared" si="0"/>
        <v>0</v>
      </c>
    </row>
    <row r="58" spans="1:8" ht="15">
      <c r="A58" s="536">
        <v>55</v>
      </c>
      <c r="B58" s="510" t="s">
        <v>724</v>
      </c>
      <c r="C58" s="510" t="s">
        <v>2312</v>
      </c>
      <c r="D58" s="510" t="s">
        <v>2232</v>
      </c>
      <c r="E58" s="510" t="s">
        <v>2313</v>
      </c>
      <c r="F58" s="536">
        <v>20</v>
      </c>
      <c r="G58" s="511">
        <v>0</v>
      </c>
      <c r="H58" s="512">
        <f t="shared" si="0"/>
        <v>0</v>
      </c>
    </row>
    <row r="59" spans="1:8" ht="15">
      <c r="A59" s="536">
        <v>56</v>
      </c>
      <c r="B59" s="510" t="s">
        <v>724</v>
      </c>
      <c r="C59" s="510" t="s">
        <v>2314</v>
      </c>
      <c r="D59" s="510" t="s">
        <v>2232</v>
      </c>
      <c r="E59" s="510" t="s">
        <v>2251</v>
      </c>
      <c r="F59" s="536">
        <v>20</v>
      </c>
      <c r="G59" s="511">
        <v>0</v>
      </c>
      <c r="H59" s="512">
        <f t="shared" si="0"/>
        <v>0</v>
      </c>
    </row>
    <row r="60" spans="1:8" ht="15">
      <c r="A60" s="536">
        <v>57</v>
      </c>
      <c r="B60" s="510" t="s">
        <v>724</v>
      </c>
      <c r="C60" s="510" t="s">
        <v>2315</v>
      </c>
      <c r="D60" s="510" t="s">
        <v>2232</v>
      </c>
      <c r="E60" s="510" t="s">
        <v>2251</v>
      </c>
      <c r="F60" s="536">
        <v>20</v>
      </c>
      <c r="G60" s="511">
        <v>0</v>
      </c>
      <c r="H60" s="512">
        <f t="shared" si="0"/>
        <v>0</v>
      </c>
    </row>
    <row r="61" spans="1:8" ht="15">
      <c r="A61" s="536">
        <v>58</v>
      </c>
      <c r="B61" s="510" t="s">
        <v>724</v>
      </c>
      <c r="C61" s="510" t="s">
        <v>2316</v>
      </c>
      <c r="D61" s="510" t="s">
        <v>2232</v>
      </c>
      <c r="E61" s="510" t="s">
        <v>2317</v>
      </c>
      <c r="F61" s="536">
        <v>20</v>
      </c>
      <c r="G61" s="511">
        <v>0</v>
      </c>
      <c r="H61" s="512">
        <f t="shared" si="0"/>
        <v>0</v>
      </c>
    </row>
    <row r="62" spans="1:8" ht="15">
      <c r="A62" s="536">
        <v>59</v>
      </c>
      <c r="B62" s="510" t="s">
        <v>724</v>
      </c>
      <c r="C62" s="510" t="s">
        <v>2318</v>
      </c>
      <c r="D62" s="510" t="s">
        <v>2232</v>
      </c>
      <c r="E62" s="510" t="s">
        <v>2263</v>
      </c>
      <c r="F62" s="536">
        <v>20</v>
      </c>
      <c r="G62" s="511">
        <v>0</v>
      </c>
      <c r="H62" s="512">
        <f t="shared" si="0"/>
        <v>0</v>
      </c>
    </row>
    <row r="63" spans="1:8" ht="15">
      <c r="A63" s="536">
        <v>60</v>
      </c>
      <c r="B63" s="510" t="s">
        <v>724</v>
      </c>
      <c r="C63" s="510" t="s">
        <v>2319</v>
      </c>
      <c r="D63" s="510" t="s">
        <v>2232</v>
      </c>
      <c r="E63" s="510" t="s">
        <v>2237</v>
      </c>
      <c r="F63" s="536">
        <v>20</v>
      </c>
      <c r="G63" s="511">
        <v>0</v>
      </c>
      <c r="H63" s="512">
        <f t="shared" si="0"/>
        <v>0</v>
      </c>
    </row>
    <row r="64" spans="1:8" ht="15">
      <c r="A64" s="536">
        <v>61</v>
      </c>
      <c r="B64" s="510" t="s">
        <v>724</v>
      </c>
      <c r="C64" s="510" t="s">
        <v>2320</v>
      </c>
      <c r="D64" s="510" t="s">
        <v>2232</v>
      </c>
      <c r="E64" s="510" t="s">
        <v>2239</v>
      </c>
      <c r="F64" s="536">
        <v>20</v>
      </c>
      <c r="G64" s="511">
        <v>0</v>
      </c>
      <c r="H64" s="512">
        <f t="shared" si="0"/>
        <v>0</v>
      </c>
    </row>
    <row r="65" spans="1:8" ht="15">
      <c r="A65" s="536">
        <v>62</v>
      </c>
      <c r="B65" s="510" t="s">
        <v>724</v>
      </c>
      <c r="C65" s="510" t="s">
        <v>2321</v>
      </c>
      <c r="D65" s="510" t="s">
        <v>2224</v>
      </c>
      <c r="E65" s="510" t="s">
        <v>1257</v>
      </c>
      <c r="F65" s="536">
        <v>20</v>
      </c>
      <c r="G65" s="511">
        <v>0</v>
      </c>
      <c r="H65" s="512">
        <f t="shared" si="0"/>
        <v>0</v>
      </c>
    </row>
    <row r="66" spans="1:8" ht="15">
      <c r="A66" s="536">
        <v>63</v>
      </c>
      <c r="B66" s="510" t="s">
        <v>724</v>
      </c>
      <c r="C66" s="510" t="s">
        <v>2322</v>
      </c>
      <c r="D66" s="510" t="s">
        <v>2218</v>
      </c>
      <c r="E66" s="510" t="s">
        <v>2268</v>
      </c>
      <c r="F66" s="536">
        <v>40</v>
      </c>
      <c r="G66" s="511">
        <v>0</v>
      </c>
      <c r="H66" s="512">
        <f t="shared" si="0"/>
        <v>0</v>
      </c>
    </row>
    <row r="67" spans="1:8" ht="15">
      <c r="A67" s="536">
        <v>64</v>
      </c>
      <c r="B67" s="510" t="s">
        <v>724</v>
      </c>
      <c r="C67" s="510" t="s">
        <v>2323</v>
      </c>
      <c r="D67" s="510" t="s">
        <v>2218</v>
      </c>
      <c r="E67" s="510" t="s">
        <v>2270</v>
      </c>
      <c r="F67" s="536">
        <v>40</v>
      </c>
      <c r="G67" s="511">
        <v>0</v>
      </c>
      <c r="H67" s="512">
        <f t="shared" ref="H67:H79" si="1">F67*G67</f>
        <v>0</v>
      </c>
    </row>
    <row r="68" spans="1:8" ht="15">
      <c r="A68" s="536">
        <v>65</v>
      </c>
      <c r="B68" s="510" t="s">
        <v>724</v>
      </c>
      <c r="C68" s="510" t="s">
        <v>2324</v>
      </c>
      <c r="D68" s="510" t="s">
        <v>2218</v>
      </c>
      <c r="E68" s="510" t="s">
        <v>2272</v>
      </c>
      <c r="F68" s="536">
        <v>40</v>
      </c>
      <c r="G68" s="511">
        <v>0</v>
      </c>
      <c r="H68" s="512">
        <f t="shared" si="1"/>
        <v>0</v>
      </c>
    </row>
    <row r="69" spans="1:8" ht="15">
      <c r="A69" s="536">
        <v>66</v>
      </c>
      <c r="B69" s="510" t="s">
        <v>724</v>
      </c>
      <c r="C69" s="510" t="s">
        <v>2325</v>
      </c>
      <c r="D69" s="510" t="s">
        <v>2218</v>
      </c>
      <c r="E69" s="510" t="s">
        <v>2274</v>
      </c>
      <c r="F69" s="536">
        <v>40</v>
      </c>
      <c r="G69" s="511">
        <v>0</v>
      </c>
      <c r="H69" s="512">
        <f t="shared" si="1"/>
        <v>0</v>
      </c>
    </row>
    <row r="70" spans="1:8" ht="15">
      <c r="A70" s="536">
        <v>67</v>
      </c>
      <c r="B70" s="510" t="s">
        <v>724</v>
      </c>
      <c r="C70" s="510" t="s">
        <v>2326</v>
      </c>
      <c r="D70" s="510" t="s">
        <v>2276</v>
      </c>
      <c r="E70" s="510" t="s">
        <v>2277</v>
      </c>
      <c r="F70" s="536">
        <v>20</v>
      </c>
      <c r="G70" s="511">
        <v>0</v>
      </c>
      <c r="H70" s="512">
        <f t="shared" si="1"/>
        <v>0</v>
      </c>
    </row>
    <row r="71" spans="1:8" ht="15">
      <c r="A71" s="536">
        <v>68</v>
      </c>
      <c r="B71" s="510" t="s">
        <v>724</v>
      </c>
      <c r="C71" s="510" t="s">
        <v>2327</v>
      </c>
      <c r="D71" s="510" t="s">
        <v>2220</v>
      </c>
      <c r="E71" s="510" t="s">
        <v>1255</v>
      </c>
      <c r="F71" s="536">
        <v>20</v>
      </c>
      <c r="G71" s="511">
        <v>0</v>
      </c>
      <c r="H71" s="512">
        <f t="shared" si="1"/>
        <v>0</v>
      </c>
    </row>
    <row r="72" spans="1:8" ht="15">
      <c r="A72" s="536">
        <v>69</v>
      </c>
      <c r="B72" s="510" t="s">
        <v>724</v>
      </c>
      <c r="C72" s="510" t="s">
        <v>2328</v>
      </c>
      <c r="D72" s="510" t="s">
        <v>2232</v>
      </c>
      <c r="E72" s="510" t="s">
        <v>1250</v>
      </c>
      <c r="F72" s="536">
        <v>20</v>
      </c>
      <c r="G72" s="511">
        <v>0</v>
      </c>
      <c r="H72" s="512">
        <f t="shared" si="1"/>
        <v>0</v>
      </c>
    </row>
    <row r="73" spans="1:8" ht="15">
      <c r="A73" s="536">
        <v>70</v>
      </c>
      <c r="B73" s="510" t="s">
        <v>724</v>
      </c>
      <c r="C73" s="510" t="s">
        <v>2329</v>
      </c>
      <c r="D73" s="510" t="s">
        <v>2232</v>
      </c>
      <c r="E73" s="510" t="s">
        <v>2330</v>
      </c>
      <c r="F73" s="536">
        <v>20</v>
      </c>
      <c r="G73" s="511">
        <v>0</v>
      </c>
      <c r="H73" s="512">
        <f t="shared" si="1"/>
        <v>0</v>
      </c>
    </row>
    <row r="74" spans="1:8" ht="15">
      <c r="A74" s="536">
        <v>71</v>
      </c>
      <c r="B74" s="510" t="s">
        <v>724</v>
      </c>
      <c r="C74" s="510" t="s">
        <v>2331</v>
      </c>
      <c r="D74" s="510" t="s">
        <v>2232</v>
      </c>
      <c r="E74" s="510" t="s">
        <v>2263</v>
      </c>
      <c r="F74" s="536">
        <v>20</v>
      </c>
      <c r="G74" s="511">
        <v>0</v>
      </c>
      <c r="H74" s="512">
        <f t="shared" si="1"/>
        <v>0</v>
      </c>
    </row>
    <row r="75" spans="1:8" ht="15">
      <c r="A75" s="536">
        <v>72</v>
      </c>
      <c r="B75" s="510" t="s">
        <v>724</v>
      </c>
      <c r="C75" s="510" t="s">
        <v>2332</v>
      </c>
      <c r="D75" s="510" t="s">
        <v>2232</v>
      </c>
      <c r="E75" s="510" t="s">
        <v>2237</v>
      </c>
      <c r="F75" s="536">
        <v>20</v>
      </c>
      <c r="G75" s="511">
        <v>0</v>
      </c>
      <c r="H75" s="512">
        <f t="shared" si="1"/>
        <v>0</v>
      </c>
    </row>
    <row r="76" spans="1:8" ht="15">
      <c r="A76" s="536">
        <v>73</v>
      </c>
      <c r="B76" s="510" t="s">
        <v>724</v>
      </c>
      <c r="C76" s="510" t="s">
        <v>2333</v>
      </c>
      <c r="D76" s="510" t="s">
        <v>2232</v>
      </c>
      <c r="E76" s="510" t="s">
        <v>2239</v>
      </c>
      <c r="F76" s="536">
        <v>20</v>
      </c>
      <c r="G76" s="511">
        <v>0</v>
      </c>
      <c r="H76" s="512">
        <f t="shared" si="1"/>
        <v>0</v>
      </c>
    </row>
    <row r="77" spans="1:8" ht="15">
      <c r="A77" s="536">
        <v>74</v>
      </c>
      <c r="B77" s="510" t="s">
        <v>724</v>
      </c>
      <c r="C77" s="510" t="s">
        <v>2334</v>
      </c>
      <c r="D77" s="510" t="s">
        <v>2232</v>
      </c>
      <c r="E77" s="510" t="s">
        <v>2335</v>
      </c>
      <c r="F77" s="536">
        <v>20</v>
      </c>
      <c r="G77" s="511">
        <v>0</v>
      </c>
      <c r="H77" s="512">
        <f t="shared" si="1"/>
        <v>0</v>
      </c>
    </row>
    <row r="78" spans="1:8" ht="15">
      <c r="A78" s="536">
        <v>75</v>
      </c>
      <c r="B78" s="510" t="s">
        <v>724</v>
      </c>
      <c r="C78" s="510" t="s">
        <v>2336</v>
      </c>
      <c r="D78" s="510" t="s">
        <v>2232</v>
      </c>
      <c r="E78" s="510" t="s">
        <v>2337</v>
      </c>
      <c r="F78" s="536">
        <v>20</v>
      </c>
      <c r="G78" s="511">
        <v>0</v>
      </c>
      <c r="H78" s="512">
        <f t="shared" si="1"/>
        <v>0</v>
      </c>
    </row>
    <row r="79" spans="1:8" ht="15">
      <c r="A79" s="536">
        <v>76</v>
      </c>
      <c r="B79" s="510" t="s">
        <v>724</v>
      </c>
      <c r="C79" s="510" t="s">
        <v>2338</v>
      </c>
      <c r="D79" s="510" t="s">
        <v>2232</v>
      </c>
      <c r="E79" s="510" t="s">
        <v>2339</v>
      </c>
      <c r="F79" s="536">
        <v>20</v>
      </c>
      <c r="G79" s="511">
        <v>0</v>
      </c>
      <c r="H79" s="512">
        <f t="shared" si="1"/>
        <v>0</v>
      </c>
    </row>
    <row r="81" spans="1:8" ht="15.75">
      <c r="A81" s="504"/>
      <c r="B81" s="504"/>
      <c r="C81" s="504"/>
      <c r="D81" s="504"/>
      <c r="E81" s="509" t="s">
        <v>855</v>
      </c>
      <c r="F81" s="504"/>
      <c r="G81" s="504"/>
      <c r="H81" s="513">
        <f>SUM(H4:H80)</f>
        <v>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5"/>
  <sheetViews>
    <sheetView topLeftCell="A13" workbookViewId="0">
      <selection activeCell="N16" sqref="N16:Q16"/>
    </sheetView>
  </sheetViews>
  <sheetFormatPr defaultRowHeight="13.5"/>
  <cols>
    <col min="1" max="1" width="7.140625" style="411" customWidth="1"/>
    <col min="2" max="2" width="1.42578125" style="411" customWidth="1"/>
    <col min="3" max="3" width="3.5703125" style="411" customWidth="1"/>
    <col min="4" max="4" width="3.7109375" style="411" customWidth="1"/>
    <col min="5" max="5" width="14.7109375" style="411" customWidth="1"/>
    <col min="6" max="7" width="9.5703125" style="411" customWidth="1"/>
    <col min="8" max="8" width="10.7109375" style="411" customWidth="1"/>
    <col min="9" max="9" width="6" style="411" customWidth="1"/>
    <col min="10" max="10" width="4.42578125" style="411" customWidth="1"/>
    <col min="11" max="11" width="9.85546875" style="411" customWidth="1"/>
    <col min="12" max="12" width="10.28515625" style="411" customWidth="1"/>
    <col min="13" max="14" width="5.140625" style="411" customWidth="1"/>
    <col min="15" max="15" width="1.7109375" style="411" customWidth="1"/>
    <col min="16" max="16" width="10.7109375" style="411" customWidth="1"/>
    <col min="17" max="17" width="3.5703125" style="411" customWidth="1"/>
    <col min="18" max="18" width="1.42578125" style="411" customWidth="1"/>
    <col min="19" max="19" width="7" style="411" customWidth="1"/>
    <col min="20" max="20" width="25.42578125" style="411" hidden="1" customWidth="1"/>
    <col min="21" max="21" width="14" style="411" hidden="1" customWidth="1"/>
    <col min="22" max="22" width="10.5703125" style="411" hidden="1" customWidth="1"/>
    <col min="23" max="23" width="14" style="411" hidden="1" customWidth="1"/>
    <col min="24" max="24" width="10.42578125" style="411" hidden="1" customWidth="1"/>
    <col min="25" max="25" width="12.85546875" style="411" hidden="1" customWidth="1"/>
    <col min="26" max="26" width="9.42578125" style="411" hidden="1" customWidth="1"/>
    <col min="27" max="27" width="12.85546875" style="411" hidden="1" customWidth="1"/>
    <col min="28" max="28" width="14" style="411" hidden="1" customWidth="1"/>
    <col min="29" max="29" width="9.42578125" style="411" customWidth="1"/>
    <col min="30" max="30" width="12.85546875" style="411" customWidth="1"/>
    <col min="31" max="31" width="14" style="411" customWidth="1"/>
    <col min="32" max="43" width="9.140625" style="411"/>
    <col min="44" max="64" width="8" style="411" hidden="1" customWidth="1"/>
    <col min="65" max="256" width="9.140625" style="411"/>
    <col min="257" max="257" width="7.140625" style="411" customWidth="1"/>
    <col min="258" max="258" width="1.42578125" style="411" customWidth="1"/>
    <col min="259" max="259" width="3.5703125" style="411" customWidth="1"/>
    <col min="260" max="260" width="3.7109375" style="411" customWidth="1"/>
    <col min="261" max="261" width="14.7109375" style="411" customWidth="1"/>
    <col min="262" max="263" width="9.5703125" style="411" customWidth="1"/>
    <col min="264" max="264" width="10.7109375" style="411" customWidth="1"/>
    <col min="265" max="265" width="6" style="411" customWidth="1"/>
    <col min="266" max="266" width="4.42578125" style="411" customWidth="1"/>
    <col min="267" max="267" width="9.85546875" style="411" customWidth="1"/>
    <col min="268" max="268" width="10.28515625" style="411" customWidth="1"/>
    <col min="269" max="270" width="5.140625" style="411" customWidth="1"/>
    <col min="271" max="271" width="1.7109375" style="411" customWidth="1"/>
    <col min="272" max="272" width="10.7109375" style="411" customWidth="1"/>
    <col min="273" max="273" width="3.5703125" style="411" customWidth="1"/>
    <col min="274" max="274" width="1.42578125" style="411" customWidth="1"/>
    <col min="275" max="275" width="7" style="411" customWidth="1"/>
    <col min="276" max="284" width="0" style="411" hidden="1" customWidth="1"/>
    <col min="285" max="285" width="9.42578125" style="411" customWidth="1"/>
    <col min="286" max="286" width="12.85546875" style="411" customWidth="1"/>
    <col min="287" max="287" width="14" style="411" customWidth="1"/>
    <col min="288" max="299" width="9.140625" style="411"/>
    <col min="300" max="320" width="0" style="411" hidden="1" customWidth="1"/>
    <col min="321" max="512" width="9.140625" style="411"/>
    <col min="513" max="513" width="7.140625" style="411" customWidth="1"/>
    <col min="514" max="514" width="1.42578125" style="411" customWidth="1"/>
    <col min="515" max="515" width="3.5703125" style="411" customWidth="1"/>
    <col min="516" max="516" width="3.7109375" style="411" customWidth="1"/>
    <col min="517" max="517" width="14.7109375" style="411" customWidth="1"/>
    <col min="518" max="519" width="9.5703125" style="411" customWidth="1"/>
    <col min="520" max="520" width="10.7109375" style="411" customWidth="1"/>
    <col min="521" max="521" width="6" style="411" customWidth="1"/>
    <col min="522" max="522" width="4.42578125" style="411" customWidth="1"/>
    <col min="523" max="523" width="9.85546875" style="411" customWidth="1"/>
    <col min="524" max="524" width="10.28515625" style="411" customWidth="1"/>
    <col min="525" max="526" width="5.140625" style="411" customWidth="1"/>
    <col min="527" max="527" width="1.7109375" style="411" customWidth="1"/>
    <col min="528" max="528" width="10.7109375" style="411" customWidth="1"/>
    <col min="529" max="529" width="3.5703125" style="411" customWidth="1"/>
    <col min="530" max="530" width="1.42578125" style="411" customWidth="1"/>
    <col min="531" max="531" width="7" style="411" customWidth="1"/>
    <col min="532" max="540" width="0" style="411" hidden="1" customWidth="1"/>
    <col min="541" max="541" width="9.42578125" style="411" customWidth="1"/>
    <col min="542" max="542" width="12.85546875" style="411" customWidth="1"/>
    <col min="543" max="543" width="14" style="411" customWidth="1"/>
    <col min="544" max="555" width="9.140625" style="411"/>
    <col min="556" max="576" width="0" style="411" hidden="1" customWidth="1"/>
    <col min="577" max="768" width="9.140625" style="411"/>
    <col min="769" max="769" width="7.140625" style="411" customWidth="1"/>
    <col min="770" max="770" width="1.42578125" style="411" customWidth="1"/>
    <col min="771" max="771" width="3.5703125" style="411" customWidth="1"/>
    <col min="772" max="772" width="3.7109375" style="411" customWidth="1"/>
    <col min="773" max="773" width="14.7109375" style="411" customWidth="1"/>
    <col min="774" max="775" width="9.5703125" style="411" customWidth="1"/>
    <col min="776" max="776" width="10.7109375" style="411" customWidth="1"/>
    <col min="777" max="777" width="6" style="411" customWidth="1"/>
    <col min="778" max="778" width="4.42578125" style="411" customWidth="1"/>
    <col min="779" max="779" width="9.85546875" style="411" customWidth="1"/>
    <col min="780" max="780" width="10.28515625" style="411" customWidth="1"/>
    <col min="781" max="782" width="5.140625" style="411" customWidth="1"/>
    <col min="783" max="783" width="1.7109375" style="411" customWidth="1"/>
    <col min="784" max="784" width="10.7109375" style="411" customWidth="1"/>
    <col min="785" max="785" width="3.5703125" style="411" customWidth="1"/>
    <col min="786" max="786" width="1.42578125" style="411" customWidth="1"/>
    <col min="787" max="787" width="7" style="411" customWidth="1"/>
    <col min="788" max="796" width="0" style="411" hidden="1" customWidth="1"/>
    <col min="797" max="797" width="9.42578125" style="411" customWidth="1"/>
    <col min="798" max="798" width="12.85546875" style="411" customWidth="1"/>
    <col min="799" max="799" width="14" style="411" customWidth="1"/>
    <col min="800" max="811" width="9.140625" style="411"/>
    <col min="812" max="832" width="0" style="411" hidden="1" customWidth="1"/>
    <col min="833" max="1024" width="9.140625" style="411"/>
    <col min="1025" max="1025" width="7.140625" style="411" customWidth="1"/>
    <col min="1026" max="1026" width="1.42578125" style="411" customWidth="1"/>
    <col min="1027" max="1027" width="3.5703125" style="411" customWidth="1"/>
    <col min="1028" max="1028" width="3.7109375" style="411" customWidth="1"/>
    <col min="1029" max="1029" width="14.7109375" style="411" customWidth="1"/>
    <col min="1030" max="1031" width="9.5703125" style="411" customWidth="1"/>
    <col min="1032" max="1032" width="10.7109375" style="411" customWidth="1"/>
    <col min="1033" max="1033" width="6" style="411" customWidth="1"/>
    <col min="1034" max="1034" width="4.42578125" style="411" customWidth="1"/>
    <col min="1035" max="1035" width="9.85546875" style="411" customWidth="1"/>
    <col min="1036" max="1036" width="10.28515625" style="411" customWidth="1"/>
    <col min="1037" max="1038" width="5.140625" style="411" customWidth="1"/>
    <col min="1039" max="1039" width="1.7109375" style="411" customWidth="1"/>
    <col min="1040" max="1040" width="10.7109375" style="411" customWidth="1"/>
    <col min="1041" max="1041" width="3.5703125" style="411" customWidth="1"/>
    <col min="1042" max="1042" width="1.42578125" style="411" customWidth="1"/>
    <col min="1043" max="1043" width="7" style="411" customWidth="1"/>
    <col min="1044" max="1052" width="0" style="411" hidden="1" customWidth="1"/>
    <col min="1053" max="1053" width="9.42578125" style="411" customWidth="1"/>
    <col min="1054" max="1054" width="12.85546875" style="411" customWidth="1"/>
    <col min="1055" max="1055" width="14" style="411" customWidth="1"/>
    <col min="1056" max="1067" width="9.140625" style="411"/>
    <col min="1068" max="1088" width="0" style="411" hidden="1" customWidth="1"/>
    <col min="1089" max="1280" width="9.140625" style="411"/>
    <col min="1281" max="1281" width="7.140625" style="411" customWidth="1"/>
    <col min="1282" max="1282" width="1.42578125" style="411" customWidth="1"/>
    <col min="1283" max="1283" width="3.5703125" style="411" customWidth="1"/>
    <col min="1284" max="1284" width="3.7109375" style="411" customWidth="1"/>
    <col min="1285" max="1285" width="14.7109375" style="411" customWidth="1"/>
    <col min="1286" max="1287" width="9.5703125" style="411" customWidth="1"/>
    <col min="1288" max="1288" width="10.7109375" style="411" customWidth="1"/>
    <col min="1289" max="1289" width="6" style="411" customWidth="1"/>
    <col min="1290" max="1290" width="4.42578125" style="411" customWidth="1"/>
    <col min="1291" max="1291" width="9.85546875" style="411" customWidth="1"/>
    <col min="1292" max="1292" width="10.28515625" style="411" customWidth="1"/>
    <col min="1293" max="1294" width="5.140625" style="411" customWidth="1"/>
    <col min="1295" max="1295" width="1.7109375" style="411" customWidth="1"/>
    <col min="1296" max="1296" width="10.7109375" style="411" customWidth="1"/>
    <col min="1297" max="1297" width="3.5703125" style="411" customWidth="1"/>
    <col min="1298" max="1298" width="1.42578125" style="411" customWidth="1"/>
    <col min="1299" max="1299" width="7" style="411" customWidth="1"/>
    <col min="1300" max="1308" width="0" style="411" hidden="1" customWidth="1"/>
    <col min="1309" max="1309" width="9.42578125" style="411" customWidth="1"/>
    <col min="1310" max="1310" width="12.85546875" style="411" customWidth="1"/>
    <col min="1311" max="1311" width="14" style="411" customWidth="1"/>
    <col min="1312" max="1323" width="9.140625" style="411"/>
    <col min="1324" max="1344" width="0" style="411" hidden="1" customWidth="1"/>
    <col min="1345" max="1536" width="9.140625" style="411"/>
    <col min="1537" max="1537" width="7.140625" style="411" customWidth="1"/>
    <col min="1538" max="1538" width="1.42578125" style="411" customWidth="1"/>
    <col min="1539" max="1539" width="3.5703125" style="411" customWidth="1"/>
    <col min="1540" max="1540" width="3.7109375" style="411" customWidth="1"/>
    <col min="1541" max="1541" width="14.7109375" style="411" customWidth="1"/>
    <col min="1542" max="1543" width="9.5703125" style="411" customWidth="1"/>
    <col min="1544" max="1544" width="10.7109375" style="411" customWidth="1"/>
    <col min="1545" max="1545" width="6" style="411" customWidth="1"/>
    <col min="1546" max="1546" width="4.42578125" style="411" customWidth="1"/>
    <col min="1547" max="1547" width="9.85546875" style="411" customWidth="1"/>
    <col min="1548" max="1548" width="10.28515625" style="411" customWidth="1"/>
    <col min="1549" max="1550" width="5.140625" style="411" customWidth="1"/>
    <col min="1551" max="1551" width="1.7109375" style="411" customWidth="1"/>
    <col min="1552" max="1552" width="10.7109375" style="411" customWidth="1"/>
    <col min="1553" max="1553" width="3.5703125" style="411" customWidth="1"/>
    <col min="1554" max="1554" width="1.42578125" style="411" customWidth="1"/>
    <col min="1555" max="1555" width="7" style="411" customWidth="1"/>
    <col min="1556" max="1564" width="0" style="411" hidden="1" customWidth="1"/>
    <col min="1565" max="1565" width="9.42578125" style="411" customWidth="1"/>
    <col min="1566" max="1566" width="12.85546875" style="411" customWidth="1"/>
    <col min="1567" max="1567" width="14" style="411" customWidth="1"/>
    <col min="1568" max="1579" width="9.140625" style="411"/>
    <col min="1580" max="1600" width="0" style="411" hidden="1" customWidth="1"/>
    <col min="1601" max="1792" width="9.140625" style="411"/>
    <col min="1793" max="1793" width="7.140625" style="411" customWidth="1"/>
    <col min="1794" max="1794" width="1.42578125" style="411" customWidth="1"/>
    <col min="1795" max="1795" width="3.5703125" style="411" customWidth="1"/>
    <col min="1796" max="1796" width="3.7109375" style="411" customWidth="1"/>
    <col min="1797" max="1797" width="14.7109375" style="411" customWidth="1"/>
    <col min="1798" max="1799" width="9.5703125" style="411" customWidth="1"/>
    <col min="1800" max="1800" width="10.7109375" style="411" customWidth="1"/>
    <col min="1801" max="1801" width="6" style="411" customWidth="1"/>
    <col min="1802" max="1802" width="4.42578125" style="411" customWidth="1"/>
    <col min="1803" max="1803" width="9.85546875" style="411" customWidth="1"/>
    <col min="1804" max="1804" width="10.28515625" style="411" customWidth="1"/>
    <col min="1805" max="1806" width="5.140625" style="411" customWidth="1"/>
    <col min="1807" max="1807" width="1.7109375" style="411" customWidth="1"/>
    <col min="1808" max="1808" width="10.7109375" style="411" customWidth="1"/>
    <col min="1809" max="1809" width="3.5703125" style="411" customWidth="1"/>
    <col min="1810" max="1810" width="1.42578125" style="411" customWidth="1"/>
    <col min="1811" max="1811" width="7" style="411" customWidth="1"/>
    <col min="1812" max="1820" width="0" style="411" hidden="1" customWidth="1"/>
    <col min="1821" max="1821" width="9.42578125" style="411" customWidth="1"/>
    <col min="1822" max="1822" width="12.85546875" style="411" customWidth="1"/>
    <col min="1823" max="1823" width="14" style="411" customWidth="1"/>
    <col min="1824" max="1835" width="9.140625" style="411"/>
    <col min="1836" max="1856" width="0" style="411" hidden="1" customWidth="1"/>
    <col min="1857" max="2048" width="9.140625" style="411"/>
    <col min="2049" max="2049" width="7.140625" style="411" customWidth="1"/>
    <col min="2050" max="2050" width="1.42578125" style="411" customWidth="1"/>
    <col min="2051" max="2051" width="3.5703125" style="411" customWidth="1"/>
    <col min="2052" max="2052" width="3.7109375" style="411" customWidth="1"/>
    <col min="2053" max="2053" width="14.7109375" style="411" customWidth="1"/>
    <col min="2054" max="2055" width="9.5703125" style="411" customWidth="1"/>
    <col min="2056" max="2056" width="10.7109375" style="411" customWidth="1"/>
    <col min="2057" max="2057" width="6" style="411" customWidth="1"/>
    <col min="2058" max="2058" width="4.42578125" style="411" customWidth="1"/>
    <col min="2059" max="2059" width="9.85546875" style="411" customWidth="1"/>
    <col min="2060" max="2060" width="10.28515625" style="411" customWidth="1"/>
    <col min="2061" max="2062" width="5.140625" style="411" customWidth="1"/>
    <col min="2063" max="2063" width="1.7109375" style="411" customWidth="1"/>
    <col min="2064" max="2064" width="10.7109375" style="411" customWidth="1"/>
    <col min="2065" max="2065" width="3.5703125" style="411" customWidth="1"/>
    <col min="2066" max="2066" width="1.42578125" style="411" customWidth="1"/>
    <col min="2067" max="2067" width="7" style="411" customWidth="1"/>
    <col min="2068" max="2076" width="0" style="411" hidden="1" customWidth="1"/>
    <col min="2077" max="2077" width="9.42578125" style="411" customWidth="1"/>
    <col min="2078" max="2078" width="12.85546875" style="411" customWidth="1"/>
    <col min="2079" max="2079" width="14" style="411" customWidth="1"/>
    <col min="2080" max="2091" width="9.140625" style="411"/>
    <col min="2092" max="2112" width="0" style="411" hidden="1" customWidth="1"/>
    <col min="2113" max="2304" width="9.140625" style="411"/>
    <col min="2305" max="2305" width="7.140625" style="411" customWidth="1"/>
    <col min="2306" max="2306" width="1.42578125" style="411" customWidth="1"/>
    <col min="2307" max="2307" width="3.5703125" style="411" customWidth="1"/>
    <col min="2308" max="2308" width="3.7109375" style="411" customWidth="1"/>
    <col min="2309" max="2309" width="14.7109375" style="411" customWidth="1"/>
    <col min="2310" max="2311" width="9.5703125" style="411" customWidth="1"/>
    <col min="2312" max="2312" width="10.7109375" style="411" customWidth="1"/>
    <col min="2313" max="2313" width="6" style="411" customWidth="1"/>
    <col min="2314" max="2314" width="4.42578125" style="411" customWidth="1"/>
    <col min="2315" max="2315" width="9.85546875" style="411" customWidth="1"/>
    <col min="2316" max="2316" width="10.28515625" style="411" customWidth="1"/>
    <col min="2317" max="2318" width="5.140625" style="411" customWidth="1"/>
    <col min="2319" max="2319" width="1.7109375" style="411" customWidth="1"/>
    <col min="2320" max="2320" width="10.7109375" style="411" customWidth="1"/>
    <col min="2321" max="2321" width="3.5703125" style="411" customWidth="1"/>
    <col min="2322" max="2322" width="1.42578125" style="411" customWidth="1"/>
    <col min="2323" max="2323" width="7" style="411" customWidth="1"/>
    <col min="2324" max="2332" width="0" style="411" hidden="1" customWidth="1"/>
    <col min="2333" max="2333" width="9.42578125" style="411" customWidth="1"/>
    <col min="2334" max="2334" width="12.85546875" style="411" customWidth="1"/>
    <col min="2335" max="2335" width="14" style="411" customWidth="1"/>
    <col min="2336" max="2347" width="9.140625" style="411"/>
    <col min="2348" max="2368" width="0" style="411" hidden="1" customWidth="1"/>
    <col min="2369" max="2560" width="9.140625" style="411"/>
    <col min="2561" max="2561" width="7.140625" style="411" customWidth="1"/>
    <col min="2562" max="2562" width="1.42578125" style="411" customWidth="1"/>
    <col min="2563" max="2563" width="3.5703125" style="411" customWidth="1"/>
    <col min="2564" max="2564" width="3.7109375" style="411" customWidth="1"/>
    <col min="2565" max="2565" width="14.7109375" style="411" customWidth="1"/>
    <col min="2566" max="2567" width="9.5703125" style="411" customWidth="1"/>
    <col min="2568" max="2568" width="10.7109375" style="411" customWidth="1"/>
    <col min="2569" max="2569" width="6" style="411" customWidth="1"/>
    <col min="2570" max="2570" width="4.42578125" style="411" customWidth="1"/>
    <col min="2571" max="2571" width="9.85546875" style="411" customWidth="1"/>
    <col min="2572" max="2572" width="10.28515625" style="411" customWidth="1"/>
    <col min="2573" max="2574" width="5.140625" style="411" customWidth="1"/>
    <col min="2575" max="2575" width="1.7109375" style="411" customWidth="1"/>
    <col min="2576" max="2576" width="10.7109375" style="411" customWidth="1"/>
    <col min="2577" max="2577" width="3.5703125" style="411" customWidth="1"/>
    <col min="2578" max="2578" width="1.42578125" style="411" customWidth="1"/>
    <col min="2579" max="2579" width="7" style="411" customWidth="1"/>
    <col min="2580" max="2588" width="0" style="411" hidden="1" customWidth="1"/>
    <col min="2589" max="2589" width="9.42578125" style="411" customWidth="1"/>
    <col min="2590" max="2590" width="12.85546875" style="411" customWidth="1"/>
    <col min="2591" max="2591" width="14" style="411" customWidth="1"/>
    <col min="2592" max="2603" width="9.140625" style="411"/>
    <col min="2604" max="2624" width="0" style="411" hidden="1" customWidth="1"/>
    <col min="2625" max="2816" width="9.140625" style="411"/>
    <col min="2817" max="2817" width="7.140625" style="411" customWidth="1"/>
    <col min="2818" max="2818" width="1.42578125" style="411" customWidth="1"/>
    <col min="2819" max="2819" width="3.5703125" style="411" customWidth="1"/>
    <col min="2820" max="2820" width="3.7109375" style="411" customWidth="1"/>
    <col min="2821" max="2821" width="14.7109375" style="411" customWidth="1"/>
    <col min="2822" max="2823" width="9.5703125" style="411" customWidth="1"/>
    <col min="2824" max="2824" width="10.7109375" style="411" customWidth="1"/>
    <col min="2825" max="2825" width="6" style="411" customWidth="1"/>
    <col min="2826" max="2826" width="4.42578125" style="411" customWidth="1"/>
    <col min="2827" max="2827" width="9.85546875" style="411" customWidth="1"/>
    <col min="2828" max="2828" width="10.28515625" style="411" customWidth="1"/>
    <col min="2829" max="2830" width="5.140625" style="411" customWidth="1"/>
    <col min="2831" max="2831" width="1.7109375" style="411" customWidth="1"/>
    <col min="2832" max="2832" width="10.7109375" style="411" customWidth="1"/>
    <col min="2833" max="2833" width="3.5703125" style="411" customWidth="1"/>
    <col min="2834" max="2834" width="1.42578125" style="411" customWidth="1"/>
    <col min="2835" max="2835" width="7" style="411" customWidth="1"/>
    <col min="2836" max="2844" width="0" style="411" hidden="1" customWidth="1"/>
    <col min="2845" max="2845" width="9.42578125" style="411" customWidth="1"/>
    <col min="2846" max="2846" width="12.85546875" style="411" customWidth="1"/>
    <col min="2847" max="2847" width="14" style="411" customWidth="1"/>
    <col min="2848" max="2859" width="9.140625" style="411"/>
    <col min="2860" max="2880" width="0" style="411" hidden="1" customWidth="1"/>
    <col min="2881" max="3072" width="9.140625" style="411"/>
    <col min="3073" max="3073" width="7.140625" style="411" customWidth="1"/>
    <col min="3074" max="3074" width="1.42578125" style="411" customWidth="1"/>
    <col min="3075" max="3075" width="3.5703125" style="411" customWidth="1"/>
    <col min="3076" max="3076" width="3.7109375" style="411" customWidth="1"/>
    <col min="3077" max="3077" width="14.7109375" style="411" customWidth="1"/>
    <col min="3078" max="3079" width="9.5703125" style="411" customWidth="1"/>
    <col min="3080" max="3080" width="10.7109375" style="411" customWidth="1"/>
    <col min="3081" max="3081" width="6" style="411" customWidth="1"/>
    <col min="3082" max="3082" width="4.42578125" style="411" customWidth="1"/>
    <col min="3083" max="3083" width="9.85546875" style="411" customWidth="1"/>
    <col min="3084" max="3084" width="10.28515625" style="411" customWidth="1"/>
    <col min="3085" max="3086" width="5.140625" style="411" customWidth="1"/>
    <col min="3087" max="3087" width="1.7109375" style="411" customWidth="1"/>
    <col min="3088" max="3088" width="10.7109375" style="411" customWidth="1"/>
    <col min="3089" max="3089" width="3.5703125" style="411" customWidth="1"/>
    <col min="3090" max="3090" width="1.42578125" style="411" customWidth="1"/>
    <col min="3091" max="3091" width="7" style="411" customWidth="1"/>
    <col min="3092" max="3100" width="0" style="411" hidden="1" customWidth="1"/>
    <col min="3101" max="3101" width="9.42578125" style="411" customWidth="1"/>
    <col min="3102" max="3102" width="12.85546875" style="411" customWidth="1"/>
    <col min="3103" max="3103" width="14" style="411" customWidth="1"/>
    <col min="3104" max="3115" width="9.140625" style="411"/>
    <col min="3116" max="3136" width="0" style="411" hidden="1" customWidth="1"/>
    <col min="3137" max="3328" width="9.140625" style="411"/>
    <col min="3329" max="3329" width="7.140625" style="411" customWidth="1"/>
    <col min="3330" max="3330" width="1.42578125" style="411" customWidth="1"/>
    <col min="3331" max="3331" width="3.5703125" style="411" customWidth="1"/>
    <col min="3332" max="3332" width="3.7109375" style="411" customWidth="1"/>
    <col min="3333" max="3333" width="14.7109375" style="411" customWidth="1"/>
    <col min="3334" max="3335" width="9.5703125" style="411" customWidth="1"/>
    <col min="3336" max="3336" width="10.7109375" style="411" customWidth="1"/>
    <col min="3337" max="3337" width="6" style="411" customWidth="1"/>
    <col min="3338" max="3338" width="4.42578125" style="411" customWidth="1"/>
    <col min="3339" max="3339" width="9.85546875" style="411" customWidth="1"/>
    <col min="3340" max="3340" width="10.28515625" style="411" customWidth="1"/>
    <col min="3341" max="3342" width="5.140625" style="411" customWidth="1"/>
    <col min="3343" max="3343" width="1.7109375" style="411" customWidth="1"/>
    <col min="3344" max="3344" width="10.7109375" style="411" customWidth="1"/>
    <col min="3345" max="3345" width="3.5703125" style="411" customWidth="1"/>
    <col min="3346" max="3346" width="1.42578125" style="411" customWidth="1"/>
    <col min="3347" max="3347" width="7" style="411" customWidth="1"/>
    <col min="3348" max="3356" width="0" style="411" hidden="1" customWidth="1"/>
    <col min="3357" max="3357" width="9.42578125" style="411" customWidth="1"/>
    <col min="3358" max="3358" width="12.85546875" style="411" customWidth="1"/>
    <col min="3359" max="3359" width="14" style="411" customWidth="1"/>
    <col min="3360" max="3371" width="9.140625" style="411"/>
    <col min="3372" max="3392" width="0" style="411" hidden="1" customWidth="1"/>
    <col min="3393" max="3584" width="9.140625" style="411"/>
    <col min="3585" max="3585" width="7.140625" style="411" customWidth="1"/>
    <col min="3586" max="3586" width="1.42578125" style="411" customWidth="1"/>
    <col min="3587" max="3587" width="3.5703125" style="411" customWidth="1"/>
    <col min="3588" max="3588" width="3.7109375" style="411" customWidth="1"/>
    <col min="3589" max="3589" width="14.7109375" style="411" customWidth="1"/>
    <col min="3590" max="3591" width="9.5703125" style="411" customWidth="1"/>
    <col min="3592" max="3592" width="10.7109375" style="411" customWidth="1"/>
    <col min="3593" max="3593" width="6" style="411" customWidth="1"/>
    <col min="3594" max="3594" width="4.42578125" style="411" customWidth="1"/>
    <col min="3595" max="3595" width="9.85546875" style="411" customWidth="1"/>
    <col min="3596" max="3596" width="10.28515625" style="411" customWidth="1"/>
    <col min="3597" max="3598" width="5.140625" style="411" customWidth="1"/>
    <col min="3599" max="3599" width="1.7109375" style="411" customWidth="1"/>
    <col min="3600" max="3600" width="10.7109375" style="411" customWidth="1"/>
    <col min="3601" max="3601" width="3.5703125" style="411" customWidth="1"/>
    <col min="3602" max="3602" width="1.42578125" style="411" customWidth="1"/>
    <col min="3603" max="3603" width="7" style="411" customWidth="1"/>
    <col min="3604" max="3612" width="0" style="411" hidden="1" customWidth="1"/>
    <col min="3613" max="3613" width="9.42578125" style="411" customWidth="1"/>
    <col min="3614" max="3614" width="12.85546875" style="411" customWidth="1"/>
    <col min="3615" max="3615" width="14" style="411" customWidth="1"/>
    <col min="3616" max="3627" width="9.140625" style="411"/>
    <col min="3628" max="3648" width="0" style="411" hidden="1" customWidth="1"/>
    <col min="3649" max="3840" width="9.140625" style="411"/>
    <col min="3841" max="3841" width="7.140625" style="411" customWidth="1"/>
    <col min="3842" max="3842" width="1.42578125" style="411" customWidth="1"/>
    <col min="3843" max="3843" width="3.5703125" style="411" customWidth="1"/>
    <col min="3844" max="3844" width="3.7109375" style="411" customWidth="1"/>
    <col min="3845" max="3845" width="14.7109375" style="411" customWidth="1"/>
    <col min="3846" max="3847" width="9.5703125" style="411" customWidth="1"/>
    <col min="3848" max="3848" width="10.7109375" style="411" customWidth="1"/>
    <col min="3849" max="3849" width="6" style="411" customWidth="1"/>
    <col min="3850" max="3850" width="4.42578125" style="411" customWidth="1"/>
    <col min="3851" max="3851" width="9.85546875" style="411" customWidth="1"/>
    <col min="3852" max="3852" width="10.28515625" style="411" customWidth="1"/>
    <col min="3853" max="3854" width="5.140625" style="411" customWidth="1"/>
    <col min="3855" max="3855" width="1.7109375" style="411" customWidth="1"/>
    <col min="3856" max="3856" width="10.7109375" style="411" customWidth="1"/>
    <col min="3857" max="3857" width="3.5703125" style="411" customWidth="1"/>
    <col min="3858" max="3858" width="1.42578125" style="411" customWidth="1"/>
    <col min="3859" max="3859" width="7" style="411" customWidth="1"/>
    <col min="3860" max="3868" width="0" style="411" hidden="1" customWidth="1"/>
    <col min="3869" max="3869" width="9.42578125" style="411" customWidth="1"/>
    <col min="3870" max="3870" width="12.85546875" style="411" customWidth="1"/>
    <col min="3871" max="3871" width="14" style="411" customWidth="1"/>
    <col min="3872" max="3883" width="9.140625" style="411"/>
    <col min="3884" max="3904" width="0" style="411" hidden="1" customWidth="1"/>
    <col min="3905" max="4096" width="9.140625" style="411"/>
    <col min="4097" max="4097" width="7.140625" style="411" customWidth="1"/>
    <col min="4098" max="4098" width="1.42578125" style="411" customWidth="1"/>
    <col min="4099" max="4099" width="3.5703125" style="411" customWidth="1"/>
    <col min="4100" max="4100" width="3.7109375" style="411" customWidth="1"/>
    <col min="4101" max="4101" width="14.7109375" style="411" customWidth="1"/>
    <col min="4102" max="4103" width="9.5703125" style="411" customWidth="1"/>
    <col min="4104" max="4104" width="10.7109375" style="411" customWidth="1"/>
    <col min="4105" max="4105" width="6" style="411" customWidth="1"/>
    <col min="4106" max="4106" width="4.42578125" style="411" customWidth="1"/>
    <col min="4107" max="4107" width="9.85546875" style="411" customWidth="1"/>
    <col min="4108" max="4108" width="10.28515625" style="411" customWidth="1"/>
    <col min="4109" max="4110" width="5.140625" style="411" customWidth="1"/>
    <col min="4111" max="4111" width="1.7109375" style="411" customWidth="1"/>
    <col min="4112" max="4112" width="10.7109375" style="411" customWidth="1"/>
    <col min="4113" max="4113" width="3.5703125" style="411" customWidth="1"/>
    <col min="4114" max="4114" width="1.42578125" style="411" customWidth="1"/>
    <col min="4115" max="4115" width="7" style="411" customWidth="1"/>
    <col min="4116" max="4124" width="0" style="411" hidden="1" customWidth="1"/>
    <col min="4125" max="4125" width="9.42578125" style="411" customWidth="1"/>
    <col min="4126" max="4126" width="12.85546875" style="411" customWidth="1"/>
    <col min="4127" max="4127" width="14" style="411" customWidth="1"/>
    <col min="4128" max="4139" width="9.140625" style="411"/>
    <col min="4140" max="4160" width="0" style="411" hidden="1" customWidth="1"/>
    <col min="4161" max="4352" width="9.140625" style="411"/>
    <col min="4353" max="4353" width="7.140625" style="411" customWidth="1"/>
    <col min="4354" max="4354" width="1.42578125" style="411" customWidth="1"/>
    <col min="4355" max="4355" width="3.5703125" style="411" customWidth="1"/>
    <col min="4356" max="4356" width="3.7109375" style="411" customWidth="1"/>
    <col min="4357" max="4357" width="14.7109375" style="411" customWidth="1"/>
    <col min="4358" max="4359" width="9.5703125" style="411" customWidth="1"/>
    <col min="4360" max="4360" width="10.7109375" style="411" customWidth="1"/>
    <col min="4361" max="4361" width="6" style="411" customWidth="1"/>
    <col min="4362" max="4362" width="4.42578125" style="411" customWidth="1"/>
    <col min="4363" max="4363" width="9.85546875" style="411" customWidth="1"/>
    <col min="4364" max="4364" width="10.28515625" style="411" customWidth="1"/>
    <col min="4365" max="4366" width="5.140625" style="411" customWidth="1"/>
    <col min="4367" max="4367" width="1.7109375" style="411" customWidth="1"/>
    <col min="4368" max="4368" width="10.7109375" style="411" customWidth="1"/>
    <col min="4369" max="4369" width="3.5703125" style="411" customWidth="1"/>
    <col min="4370" max="4370" width="1.42578125" style="411" customWidth="1"/>
    <col min="4371" max="4371" width="7" style="411" customWidth="1"/>
    <col min="4372" max="4380" width="0" style="411" hidden="1" customWidth="1"/>
    <col min="4381" max="4381" width="9.42578125" style="411" customWidth="1"/>
    <col min="4382" max="4382" width="12.85546875" style="411" customWidth="1"/>
    <col min="4383" max="4383" width="14" style="411" customWidth="1"/>
    <col min="4384" max="4395" width="9.140625" style="411"/>
    <col min="4396" max="4416" width="0" style="411" hidden="1" customWidth="1"/>
    <col min="4417" max="4608" width="9.140625" style="411"/>
    <col min="4609" max="4609" width="7.140625" style="411" customWidth="1"/>
    <col min="4610" max="4610" width="1.42578125" style="411" customWidth="1"/>
    <col min="4611" max="4611" width="3.5703125" style="411" customWidth="1"/>
    <col min="4612" max="4612" width="3.7109375" style="411" customWidth="1"/>
    <col min="4613" max="4613" width="14.7109375" style="411" customWidth="1"/>
    <col min="4614" max="4615" width="9.5703125" style="411" customWidth="1"/>
    <col min="4616" max="4616" width="10.7109375" style="411" customWidth="1"/>
    <col min="4617" max="4617" width="6" style="411" customWidth="1"/>
    <col min="4618" max="4618" width="4.42578125" style="411" customWidth="1"/>
    <col min="4619" max="4619" width="9.85546875" style="411" customWidth="1"/>
    <col min="4620" max="4620" width="10.28515625" style="411" customWidth="1"/>
    <col min="4621" max="4622" width="5.140625" style="411" customWidth="1"/>
    <col min="4623" max="4623" width="1.7109375" style="411" customWidth="1"/>
    <col min="4624" max="4624" width="10.7109375" style="411" customWidth="1"/>
    <col min="4625" max="4625" width="3.5703125" style="411" customWidth="1"/>
    <col min="4626" max="4626" width="1.42578125" style="411" customWidth="1"/>
    <col min="4627" max="4627" width="7" style="411" customWidth="1"/>
    <col min="4628" max="4636" width="0" style="411" hidden="1" customWidth="1"/>
    <col min="4637" max="4637" width="9.42578125" style="411" customWidth="1"/>
    <col min="4638" max="4638" width="12.85546875" style="411" customWidth="1"/>
    <col min="4639" max="4639" width="14" style="411" customWidth="1"/>
    <col min="4640" max="4651" width="9.140625" style="411"/>
    <col min="4652" max="4672" width="0" style="411" hidden="1" customWidth="1"/>
    <col min="4673" max="4864" width="9.140625" style="411"/>
    <col min="4865" max="4865" width="7.140625" style="411" customWidth="1"/>
    <col min="4866" max="4866" width="1.42578125" style="411" customWidth="1"/>
    <col min="4867" max="4867" width="3.5703125" style="411" customWidth="1"/>
    <col min="4868" max="4868" width="3.7109375" style="411" customWidth="1"/>
    <col min="4869" max="4869" width="14.7109375" style="411" customWidth="1"/>
    <col min="4870" max="4871" width="9.5703125" style="411" customWidth="1"/>
    <col min="4872" max="4872" width="10.7109375" style="411" customWidth="1"/>
    <col min="4873" max="4873" width="6" style="411" customWidth="1"/>
    <col min="4874" max="4874" width="4.42578125" style="411" customWidth="1"/>
    <col min="4875" max="4875" width="9.85546875" style="411" customWidth="1"/>
    <col min="4876" max="4876" width="10.28515625" style="411" customWidth="1"/>
    <col min="4877" max="4878" width="5.140625" style="411" customWidth="1"/>
    <col min="4879" max="4879" width="1.7109375" style="411" customWidth="1"/>
    <col min="4880" max="4880" width="10.7109375" style="411" customWidth="1"/>
    <col min="4881" max="4881" width="3.5703125" style="411" customWidth="1"/>
    <col min="4882" max="4882" width="1.42578125" style="411" customWidth="1"/>
    <col min="4883" max="4883" width="7" style="411" customWidth="1"/>
    <col min="4884" max="4892" width="0" style="411" hidden="1" customWidth="1"/>
    <col min="4893" max="4893" width="9.42578125" style="411" customWidth="1"/>
    <col min="4894" max="4894" width="12.85546875" style="411" customWidth="1"/>
    <col min="4895" max="4895" width="14" style="411" customWidth="1"/>
    <col min="4896" max="4907" width="9.140625" style="411"/>
    <col min="4908" max="4928" width="0" style="411" hidden="1" customWidth="1"/>
    <col min="4929" max="5120" width="9.140625" style="411"/>
    <col min="5121" max="5121" width="7.140625" style="411" customWidth="1"/>
    <col min="5122" max="5122" width="1.42578125" style="411" customWidth="1"/>
    <col min="5123" max="5123" width="3.5703125" style="411" customWidth="1"/>
    <col min="5124" max="5124" width="3.7109375" style="411" customWidth="1"/>
    <col min="5125" max="5125" width="14.7109375" style="411" customWidth="1"/>
    <col min="5126" max="5127" width="9.5703125" style="411" customWidth="1"/>
    <col min="5128" max="5128" width="10.7109375" style="411" customWidth="1"/>
    <col min="5129" max="5129" width="6" style="411" customWidth="1"/>
    <col min="5130" max="5130" width="4.42578125" style="411" customWidth="1"/>
    <col min="5131" max="5131" width="9.85546875" style="411" customWidth="1"/>
    <col min="5132" max="5132" width="10.28515625" style="411" customWidth="1"/>
    <col min="5133" max="5134" width="5.140625" style="411" customWidth="1"/>
    <col min="5135" max="5135" width="1.7109375" style="411" customWidth="1"/>
    <col min="5136" max="5136" width="10.7109375" style="411" customWidth="1"/>
    <col min="5137" max="5137" width="3.5703125" style="411" customWidth="1"/>
    <col min="5138" max="5138" width="1.42578125" style="411" customWidth="1"/>
    <col min="5139" max="5139" width="7" style="411" customWidth="1"/>
    <col min="5140" max="5148" width="0" style="411" hidden="1" customWidth="1"/>
    <col min="5149" max="5149" width="9.42578125" style="411" customWidth="1"/>
    <col min="5150" max="5150" width="12.85546875" style="411" customWidth="1"/>
    <col min="5151" max="5151" width="14" style="411" customWidth="1"/>
    <col min="5152" max="5163" width="9.140625" style="411"/>
    <col min="5164" max="5184" width="0" style="411" hidden="1" customWidth="1"/>
    <col min="5185" max="5376" width="9.140625" style="411"/>
    <col min="5377" max="5377" width="7.140625" style="411" customWidth="1"/>
    <col min="5378" max="5378" width="1.42578125" style="411" customWidth="1"/>
    <col min="5379" max="5379" width="3.5703125" style="411" customWidth="1"/>
    <col min="5380" max="5380" width="3.7109375" style="411" customWidth="1"/>
    <col min="5381" max="5381" width="14.7109375" style="411" customWidth="1"/>
    <col min="5382" max="5383" width="9.5703125" style="411" customWidth="1"/>
    <col min="5384" max="5384" width="10.7109375" style="411" customWidth="1"/>
    <col min="5385" max="5385" width="6" style="411" customWidth="1"/>
    <col min="5386" max="5386" width="4.42578125" style="411" customWidth="1"/>
    <col min="5387" max="5387" width="9.85546875" style="411" customWidth="1"/>
    <col min="5388" max="5388" width="10.28515625" style="411" customWidth="1"/>
    <col min="5389" max="5390" width="5.140625" style="411" customWidth="1"/>
    <col min="5391" max="5391" width="1.7109375" style="411" customWidth="1"/>
    <col min="5392" max="5392" width="10.7109375" style="411" customWidth="1"/>
    <col min="5393" max="5393" width="3.5703125" style="411" customWidth="1"/>
    <col min="5394" max="5394" width="1.42578125" style="411" customWidth="1"/>
    <col min="5395" max="5395" width="7" style="411" customWidth="1"/>
    <col min="5396" max="5404" width="0" style="411" hidden="1" customWidth="1"/>
    <col min="5405" max="5405" width="9.42578125" style="411" customWidth="1"/>
    <col min="5406" max="5406" width="12.85546875" style="411" customWidth="1"/>
    <col min="5407" max="5407" width="14" style="411" customWidth="1"/>
    <col min="5408" max="5419" width="9.140625" style="411"/>
    <col min="5420" max="5440" width="0" style="411" hidden="1" customWidth="1"/>
    <col min="5441" max="5632" width="9.140625" style="411"/>
    <col min="5633" max="5633" width="7.140625" style="411" customWidth="1"/>
    <col min="5634" max="5634" width="1.42578125" style="411" customWidth="1"/>
    <col min="5635" max="5635" width="3.5703125" style="411" customWidth="1"/>
    <col min="5636" max="5636" width="3.7109375" style="411" customWidth="1"/>
    <col min="5637" max="5637" width="14.7109375" style="411" customWidth="1"/>
    <col min="5638" max="5639" width="9.5703125" style="411" customWidth="1"/>
    <col min="5640" max="5640" width="10.7109375" style="411" customWidth="1"/>
    <col min="5641" max="5641" width="6" style="411" customWidth="1"/>
    <col min="5642" max="5642" width="4.42578125" style="411" customWidth="1"/>
    <col min="5643" max="5643" width="9.85546875" style="411" customWidth="1"/>
    <col min="5644" max="5644" width="10.28515625" style="411" customWidth="1"/>
    <col min="5645" max="5646" width="5.140625" style="411" customWidth="1"/>
    <col min="5647" max="5647" width="1.7109375" style="411" customWidth="1"/>
    <col min="5648" max="5648" width="10.7109375" style="411" customWidth="1"/>
    <col min="5649" max="5649" width="3.5703125" style="411" customWidth="1"/>
    <col min="5650" max="5650" width="1.42578125" style="411" customWidth="1"/>
    <col min="5651" max="5651" width="7" style="411" customWidth="1"/>
    <col min="5652" max="5660" width="0" style="411" hidden="1" customWidth="1"/>
    <col min="5661" max="5661" width="9.42578125" style="411" customWidth="1"/>
    <col min="5662" max="5662" width="12.85546875" style="411" customWidth="1"/>
    <col min="5663" max="5663" width="14" style="411" customWidth="1"/>
    <col min="5664" max="5675" width="9.140625" style="411"/>
    <col min="5676" max="5696" width="0" style="411" hidden="1" customWidth="1"/>
    <col min="5697" max="5888" width="9.140625" style="411"/>
    <col min="5889" max="5889" width="7.140625" style="411" customWidth="1"/>
    <col min="5890" max="5890" width="1.42578125" style="411" customWidth="1"/>
    <col min="5891" max="5891" width="3.5703125" style="411" customWidth="1"/>
    <col min="5892" max="5892" width="3.7109375" style="411" customWidth="1"/>
    <col min="5893" max="5893" width="14.7109375" style="411" customWidth="1"/>
    <col min="5894" max="5895" width="9.5703125" style="411" customWidth="1"/>
    <col min="5896" max="5896" width="10.7109375" style="411" customWidth="1"/>
    <col min="5897" max="5897" width="6" style="411" customWidth="1"/>
    <col min="5898" max="5898" width="4.42578125" style="411" customWidth="1"/>
    <col min="5899" max="5899" width="9.85546875" style="411" customWidth="1"/>
    <col min="5900" max="5900" width="10.28515625" style="411" customWidth="1"/>
    <col min="5901" max="5902" width="5.140625" style="411" customWidth="1"/>
    <col min="5903" max="5903" width="1.7109375" style="411" customWidth="1"/>
    <col min="5904" max="5904" width="10.7109375" style="411" customWidth="1"/>
    <col min="5905" max="5905" width="3.5703125" style="411" customWidth="1"/>
    <col min="5906" max="5906" width="1.42578125" style="411" customWidth="1"/>
    <col min="5907" max="5907" width="7" style="411" customWidth="1"/>
    <col min="5908" max="5916" width="0" style="411" hidden="1" customWidth="1"/>
    <col min="5917" max="5917" width="9.42578125" style="411" customWidth="1"/>
    <col min="5918" max="5918" width="12.85546875" style="411" customWidth="1"/>
    <col min="5919" max="5919" width="14" style="411" customWidth="1"/>
    <col min="5920" max="5931" width="9.140625" style="411"/>
    <col min="5932" max="5952" width="0" style="411" hidden="1" customWidth="1"/>
    <col min="5953" max="6144" width="9.140625" style="411"/>
    <col min="6145" max="6145" width="7.140625" style="411" customWidth="1"/>
    <col min="6146" max="6146" width="1.42578125" style="411" customWidth="1"/>
    <col min="6147" max="6147" width="3.5703125" style="411" customWidth="1"/>
    <col min="6148" max="6148" width="3.7109375" style="411" customWidth="1"/>
    <col min="6149" max="6149" width="14.7109375" style="411" customWidth="1"/>
    <col min="6150" max="6151" width="9.5703125" style="411" customWidth="1"/>
    <col min="6152" max="6152" width="10.7109375" style="411" customWidth="1"/>
    <col min="6153" max="6153" width="6" style="411" customWidth="1"/>
    <col min="6154" max="6154" width="4.42578125" style="411" customWidth="1"/>
    <col min="6155" max="6155" width="9.85546875" style="411" customWidth="1"/>
    <col min="6156" max="6156" width="10.28515625" style="411" customWidth="1"/>
    <col min="6157" max="6158" width="5.140625" style="411" customWidth="1"/>
    <col min="6159" max="6159" width="1.7109375" style="411" customWidth="1"/>
    <col min="6160" max="6160" width="10.7109375" style="411" customWidth="1"/>
    <col min="6161" max="6161" width="3.5703125" style="411" customWidth="1"/>
    <col min="6162" max="6162" width="1.42578125" style="411" customWidth="1"/>
    <col min="6163" max="6163" width="7" style="411" customWidth="1"/>
    <col min="6164" max="6172" width="0" style="411" hidden="1" customWidth="1"/>
    <col min="6173" max="6173" width="9.42578125" style="411" customWidth="1"/>
    <col min="6174" max="6174" width="12.85546875" style="411" customWidth="1"/>
    <col min="6175" max="6175" width="14" style="411" customWidth="1"/>
    <col min="6176" max="6187" width="9.140625" style="411"/>
    <col min="6188" max="6208" width="0" style="411" hidden="1" customWidth="1"/>
    <col min="6209" max="6400" width="9.140625" style="411"/>
    <col min="6401" max="6401" width="7.140625" style="411" customWidth="1"/>
    <col min="6402" max="6402" width="1.42578125" style="411" customWidth="1"/>
    <col min="6403" max="6403" width="3.5703125" style="411" customWidth="1"/>
    <col min="6404" max="6404" width="3.7109375" style="411" customWidth="1"/>
    <col min="6405" max="6405" width="14.7109375" style="411" customWidth="1"/>
    <col min="6406" max="6407" width="9.5703125" style="411" customWidth="1"/>
    <col min="6408" max="6408" width="10.7109375" style="411" customWidth="1"/>
    <col min="6409" max="6409" width="6" style="411" customWidth="1"/>
    <col min="6410" max="6410" width="4.42578125" style="411" customWidth="1"/>
    <col min="6411" max="6411" width="9.85546875" style="411" customWidth="1"/>
    <col min="6412" max="6412" width="10.28515625" style="411" customWidth="1"/>
    <col min="6413" max="6414" width="5.140625" style="411" customWidth="1"/>
    <col min="6415" max="6415" width="1.7109375" style="411" customWidth="1"/>
    <col min="6416" max="6416" width="10.7109375" style="411" customWidth="1"/>
    <col min="6417" max="6417" width="3.5703125" style="411" customWidth="1"/>
    <col min="6418" max="6418" width="1.42578125" style="411" customWidth="1"/>
    <col min="6419" max="6419" width="7" style="411" customWidth="1"/>
    <col min="6420" max="6428" width="0" style="411" hidden="1" customWidth="1"/>
    <col min="6429" max="6429" width="9.42578125" style="411" customWidth="1"/>
    <col min="6430" max="6430" width="12.85546875" style="411" customWidth="1"/>
    <col min="6431" max="6431" width="14" style="411" customWidth="1"/>
    <col min="6432" max="6443" width="9.140625" style="411"/>
    <col min="6444" max="6464" width="0" style="411" hidden="1" customWidth="1"/>
    <col min="6465" max="6656" width="9.140625" style="411"/>
    <col min="6657" max="6657" width="7.140625" style="411" customWidth="1"/>
    <col min="6658" max="6658" width="1.42578125" style="411" customWidth="1"/>
    <col min="6659" max="6659" width="3.5703125" style="411" customWidth="1"/>
    <col min="6660" max="6660" width="3.7109375" style="411" customWidth="1"/>
    <col min="6661" max="6661" width="14.7109375" style="411" customWidth="1"/>
    <col min="6662" max="6663" width="9.5703125" style="411" customWidth="1"/>
    <col min="6664" max="6664" width="10.7109375" style="411" customWidth="1"/>
    <col min="6665" max="6665" width="6" style="411" customWidth="1"/>
    <col min="6666" max="6666" width="4.42578125" style="411" customWidth="1"/>
    <col min="6667" max="6667" width="9.85546875" style="411" customWidth="1"/>
    <col min="6668" max="6668" width="10.28515625" style="411" customWidth="1"/>
    <col min="6669" max="6670" width="5.140625" style="411" customWidth="1"/>
    <col min="6671" max="6671" width="1.7109375" style="411" customWidth="1"/>
    <col min="6672" max="6672" width="10.7109375" style="411" customWidth="1"/>
    <col min="6673" max="6673" width="3.5703125" style="411" customWidth="1"/>
    <col min="6674" max="6674" width="1.42578125" style="411" customWidth="1"/>
    <col min="6675" max="6675" width="7" style="411" customWidth="1"/>
    <col min="6676" max="6684" width="0" style="411" hidden="1" customWidth="1"/>
    <col min="6685" max="6685" width="9.42578125" style="411" customWidth="1"/>
    <col min="6686" max="6686" width="12.85546875" style="411" customWidth="1"/>
    <col min="6687" max="6687" width="14" style="411" customWidth="1"/>
    <col min="6688" max="6699" width="9.140625" style="411"/>
    <col min="6700" max="6720" width="0" style="411" hidden="1" customWidth="1"/>
    <col min="6721" max="6912" width="9.140625" style="411"/>
    <col min="6913" max="6913" width="7.140625" style="411" customWidth="1"/>
    <col min="6914" max="6914" width="1.42578125" style="411" customWidth="1"/>
    <col min="6915" max="6915" width="3.5703125" style="411" customWidth="1"/>
    <col min="6916" max="6916" width="3.7109375" style="411" customWidth="1"/>
    <col min="6917" max="6917" width="14.7109375" style="411" customWidth="1"/>
    <col min="6918" max="6919" width="9.5703125" style="411" customWidth="1"/>
    <col min="6920" max="6920" width="10.7109375" style="411" customWidth="1"/>
    <col min="6921" max="6921" width="6" style="411" customWidth="1"/>
    <col min="6922" max="6922" width="4.42578125" style="411" customWidth="1"/>
    <col min="6923" max="6923" width="9.85546875" style="411" customWidth="1"/>
    <col min="6924" max="6924" width="10.28515625" style="411" customWidth="1"/>
    <col min="6925" max="6926" width="5.140625" style="411" customWidth="1"/>
    <col min="6927" max="6927" width="1.7109375" style="411" customWidth="1"/>
    <col min="6928" max="6928" width="10.7109375" style="411" customWidth="1"/>
    <col min="6929" max="6929" width="3.5703125" style="411" customWidth="1"/>
    <col min="6930" max="6930" width="1.42578125" style="411" customWidth="1"/>
    <col min="6931" max="6931" width="7" style="411" customWidth="1"/>
    <col min="6932" max="6940" width="0" style="411" hidden="1" customWidth="1"/>
    <col min="6941" max="6941" width="9.42578125" style="411" customWidth="1"/>
    <col min="6942" max="6942" width="12.85546875" style="411" customWidth="1"/>
    <col min="6943" max="6943" width="14" style="411" customWidth="1"/>
    <col min="6944" max="6955" width="9.140625" style="411"/>
    <col min="6956" max="6976" width="0" style="411" hidden="1" customWidth="1"/>
    <col min="6977" max="7168" width="9.140625" style="411"/>
    <col min="7169" max="7169" width="7.140625" style="411" customWidth="1"/>
    <col min="7170" max="7170" width="1.42578125" style="411" customWidth="1"/>
    <col min="7171" max="7171" width="3.5703125" style="411" customWidth="1"/>
    <col min="7172" max="7172" width="3.7109375" style="411" customWidth="1"/>
    <col min="7173" max="7173" width="14.7109375" style="411" customWidth="1"/>
    <col min="7174" max="7175" width="9.5703125" style="411" customWidth="1"/>
    <col min="7176" max="7176" width="10.7109375" style="411" customWidth="1"/>
    <col min="7177" max="7177" width="6" style="411" customWidth="1"/>
    <col min="7178" max="7178" width="4.42578125" style="411" customWidth="1"/>
    <col min="7179" max="7179" width="9.85546875" style="411" customWidth="1"/>
    <col min="7180" max="7180" width="10.28515625" style="411" customWidth="1"/>
    <col min="7181" max="7182" width="5.140625" style="411" customWidth="1"/>
    <col min="7183" max="7183" width="1.7109375" style="411" customWidth="1"/>
    <col min="7184" max="7184" width="10.7109375" style="411" customWidth="1"/>
    <col min="7185" max="7185" width="3.5703125" style="411" customWidth="1"/>
    <col min="7186" max="7186" width="1.42578125" style="411" customWidth="1"/>
    <col min="7187" max="7187" width="7" style="411" customWidth="1"/>
    <col min="7188" max="7196" width="0" style="411" hidden="1" customWidth="1"/>
    <col min="7197" max="7197" width="9.42578125" style="411" customWidth="1"/>
    <col min="7198" max="7198" width="12.85546875" style="411" customWidth="1"/>
    <col min="7199" max="7199" width="14" style="411" customWidth="1"/>
    <col min="7200" max="7211" width="9.140625" style="411"/>
    <col min="7212" max="7232" width="0" style="411" hidden="1" customWidth="1"/>
    <col min="7233" max="7424" width="9.140625" style="411"/>
    <col min="7425" max="7425" width="7.140625" style="411" customWidth="1"/>
    <col min="7426" max="7426" width="1.42578125" style="411" customWidth="1"/>
    <col min="7427" max="7427" width="3.5703125" style="411" customWidth="1"/>
    <col min="7428" max="7428" width="3.7109375" style="411" customWidth="1"/>
    <col min="7429" max="7429" width="14.7109375" style="411" customWidth="1"/>
    <col min="7430" max="7431" width="9.5703125" style="411" customWidth="1"/>
    <col min="7432" max="7432" width="10.7109375" style="411" customWidth="1"/>
    <col min="7433" max="7433" width="6" style="411" customWidth="1"/>
    <col min="7434" max="7434" width="4.42578125" style="411" customWidth="1"/>
    <col min="7435" max="7435" width="9.85546875" style="411" customWidth="1"/>
    <col min="7436" max="7436" width="10.28515625" style="411" customWidth="1"/>
    <col min="7437" max="7438" width="5.140625" style="411" customWidth="1"/>
    <col min="7439" max="7439" width="1.7109375" style="411" customWidth="1"/>
    <col min="7440" max="7440" width="10.7109375" style="411" customWidth="1"/>
    <col min="7441" max="7441" width="3.5703125" style="411" customWidth="1"/>
    <col min="7442" max="7442" width="1.42578125" style="411" customWidth="1"/>
    <col min="7443" max="7443" width="7" style="411" customWidth="1"/>
    <col min="7444" max="7452" width="0" style="411" hidden="1" customWidth="1"/>
    <col min="7453" max="7453" width="9.42578125" style="411" customWidth="1"/>
    <col min="7454" max="7454" width="12.85546875" style="411" customWidth="1"/>
    <col min="7455" max="7455" width="14" style="411" customWidth="1"/>
    <col min="7456" max="7467" width="9.140625" style="411"/>
    <col min="7468" max="7488" width="0" style="411" hidden="1" customWidth="1"/>
    <col min="7489" max="7680" width="9.140625" style="411"/>
    <col min="7681" max="7681" width="7.140625" style="411" customWidth="1"/>
    <col min="7682" max="7682" width="1.42578125" style="411" customWidth="1"/>
    <col min="7683" max="7683" width="3.5703125" style="411" customWidth="1"/>
    <col min="7684" max="7684" width="3.7109375" style="411" customWidth="1"/>
    <col min="7685" max="7685" width="14.7109375" style="411" customWidth="1"/>
    <col min="7686" max="7687" width="9.5703125" style="411" customWidth="1"/>
    <col min="7688" max="7688" width="10.7109375" style="411" customWidth="1"/>
    <col min="7689" max="7689" width="6" style="411" customWidth="1"/>
    <col min="7690" max="7690" width="4.42578125" style="411" customWidth="1"/>
    <col min="7691" max="7691" width="9.85546875" style="411" customWidth="1"/>
    <col min="7692" max="7692" width="10.28515625" style="411" customWidth="1"/>
    <col min="7693" max="7694" width="5.140625" style="411" customWidth="1"/>
    <col min="7695" max="7695" width="1.7109375" style="411" customWidth="1"/>
    <col min="7696" max="7696" width="10.7109375" style="411" customWidth="1"/>
    <col min="7697" max="7697" width="3.5703125" style="411" customWidth="1"/>
    <col min="7698" max="7698" width="1.42578125" style="411" customWidth="1"/>
    <col min="7699" max="7699" width="7" style="411" customWidth="1"/>
    <col min="7700" max="7708" width="0" style="411" hidden="1" customWidth="1"/>
    <col min="7709" max="7709" width="9.42578125" style="411" customWidth="1"/>
    <col min="7710" max="7710" width="12.85546875" style="411" customWidth="1"/>
    <col min="7711" max="7711" width="14" style="411" customWidth="1"/>
    <col min="7712" max="7723" width="9.140625" style="411"/>
    <col min="7724" max="7744" width="0" style="411" hidden="1" customWidth="1"/>
    <col min="7745" max="7936" width="9.140625" style="411"/>
    <col min="7937" max="7937" width="7.140625" style="411" customWidth="1"/>
    <col min="7938" max="7938" width="1.42578125" style="411" customWidth="1"/>
    <col min="7939" max="7939" width="3.5703125" style="411" customWidth="1"/>
    <col min="7940" max="7940" width="3.7109375" style="411" customWidth="1"/>
    <col min="7941" max="7941" width="14.7109375" style="411" customWidth="1"/>
    <col min="7942" max="7943" width="9.5703125" style="411" customWidth="1"/>
    <col min="7944" max="7944" width="10.7109375" style="411" customWidth="1"/>
    <col min="7945" max="7945" width="6" style="411" customWidth="1"/>
    <col min="7946" max="7946" width="4.42578125" style="411" customWidth="1"/>
    <col min="7947" max="7947" width="9.85546875" style="411" customWidth="1"/>
    <col min="7948" max="7948" width="10.28515625" style="411" customWidth="1"/>
    <col min="7949" max="7950" width="5.140625" style="411" customWidth="1"/>
    <col min="7951" max="7951" width="1.7109375" style="411" customWidth="1"/>
    <col min="7952" max="7952" width="10.7109375" style="411" customWidth="1"/>
    <col min="7953" max="7953" width="3.5703125" style="411" customWidth="1"/>
    <col min="7954" max="7954" width="1.42578125" style="411" customWidth="1"/>
    <col min="7955" max="7955" width="7" style="411" customWidth="1"/>
    <col min="7956" max="7964" width="0" style="411" hidden="1" customWidth="1"/>
    <col min="7965" max="7965" width="9.42578125" style="411" customWidth="1"/>
    <col min="7966" max="7966" width="12.85546875" style="411" customWidth="1"/>
    <col min="7967" max="7967" width="14" style="411" customWidth="1"/>
    <col min="7968" max="7979" width="9.140625" style="411"/>
    <col min="7980" max="8000" width="0" style="411" hidden="1" customWidth="1"/>
    <col min="8001" max="8192" width="9.140625" style="411"/>
    <col min="8193" max="8193" width="7.140625" style="411" customWidth="1"/>
    <col min="8194" max="8194" width="1.42578125" style="411" customWidth="1"/>
    <col min="8195" max="8195" width="3.5703125" style="411" customWidth="1"/>
    <col min="8196" max="8196" width="3.7109375" style="411" customWidth="1"/>
    <col min="8197" max="8197" width="14.7109375" style="411" customWidth="1"/>
    <col min="8198" max="8199" width="9.5703125" style="411" customWidth="1"/>
    <col min="8200" max="8200" width="10.7109375" style="411" customWidth="1"/>
    <col min="8201" max="8201" width="6" style="411" customWidth="1"/>
    <col min="8202" max="8202" width="4.42578125" style="411" customWidth="1"/>
    <col min="8203" max="8203" width="9.85546875" style="411" customWidth="1"/>
    <col min="8204" max="8204" width="10.28515625" style="411" customWidth="1"/>
    <col min="8205" max="8206" width="5.140625" style="411" customWidth="1"/>
    <col min="8207" max="8207" width="1.7109375" style="411" customWidth="1"/>
    <col min="8208" max="8208" width="10.7109375" style="411" customWidth="1"/>
    <col min="8209" max="8209" width="3.5703125" style="411" customWidth="1"/>
    <col min="8210" max="8210" width="1.42578125" style="411" customWidth="1"/>
    <col min="8211" max="8211" width="7" style="411" customWidth="1"/>
    <col min="8212" max="8220" width="0" style="411" hidden="1" customWidth="1"/>
    <col min="8221" max="8221" width="9.42578125" style="411" customWidth="1"/>
    <col min="8222" max="8222" width="12.85546875" style="411" customWidth="1"/>
    <col min="8223" max="8223" width="14" style="411" customWidth="1"/>
    <col min="8224" max="8235" width="9.140625" style="411"/>
    <col min="8236" max="8256" width="0" style="411" hidden="1" customWidth="1"/>
    <col min="8257" max="8448" width="9.140625" style="411"/>
    <col min="8449" max="8449" width="7.140625" style="411" customWidth="1"/>
    <col min="8450" max="8450" width="1.42578125" style="411" customWidth="1"/>
    <col min="8451" max="8451" width="3.5703125" style="411" customWidth="1"/>
    <col min="8452" max="8452" width="3.7109375" style="411" customWidth="1"/>
    <col min="8453" max="8453" width="14.7109375" style="411" customWidth="1"/>
    <col min="8454" max="8455" width="9.5703125" style="411" customWidth="1"/>
    <col min="8456" max="8456" width="10.7109375" style="411" customWidth="1"/>
    <col min="8457" max="8457" width="6" style="411" customWidth="1"/>
    <col min="8458" max="8458" width="4.42578125" style="411" customWidth="1"/>
    <col min="8459" max="8459" width="9.85546875" style="411" customWidth="1"/>
    <col min="8460" max="8460" width="10.28515625" style="411" customWidth="1"/>
    <col min="8461" max="8462" width="5.140625" style="411" customWidth="1"/>
    <col min="8463" max="8463" width="1.7109375" style="411" customWidth="1"/>
    <col min="8464" max="8464" width="10.7109375" style="411" customWidth="1"/>
    <col min="8465" max="8465" width="3.5703125" style="411" customWidth="1"/>
    <col min="8466" max="8466" width="1.42578125" style="411" customWidth="1"/>
    <col min="8467" max="8467" width="7" style="411" customWidth="1"/>
    <col min="8468" max="8476" width="0" style="411" hidden="1" customWidth="1"/>
    <col min="8477" max="8477" width="9.42578125" style="411" customWidth="1"/>
    <col min="8478" max="8478" width="12.85546875" style="411" customWidth="1"/>
    <col min="8479" max="8479" width="14" style="411" customWidth="1"/>
    <col min="8480" max="8491" width="9.140625" style="411"/>
    <col min="8492" max="8512" width="0" style="411" hidden="1" customWidth="1"/>
    <col min="8513" max="8704" width="9.140625" style="411"/>
    <col min="8705" max="8705" width="7.140625" style="411" customWidth="1"/>
    <col min="8706" max="8706" width="1.42578125" style="411" customWidth="1"/>
    <col min="8707" max="8707" width="3.5703125" style="411" customWidth="1"/>
    <col min="8708" max="8708" width="3.7109375" style="411" customWidth="1"/>
    <col min="8709" max="8709" width="14.7109375" style="411" customWidth="1"/>
    <col min="8710" max="8711" width="9.5703125" style="411" customWidth="1"/>
    <col min="8712" max="8712" width="10.7109375" style="411" customWidth="1"/>
    <col min="8713" max="8713" width="6" style="411" customWidth="1"/>
    <col min="8714" max="8714" width="4.42578125" style="411" customWidth="1"/>
    <col min="8715" max="8715" width="9.85546875" style="411" customWidth="1"/>
    <col min="8716" max="8716" width="10.28515625" style="411" customWidth="1"/>
    <col min="8717" max="8718" width="5.140625" style="411" customWidth="1"/>
    <col min="8719" max="8719" width="1.7109375" style="411" customWidth="1"/>
    <col min="8720" max="8720" width="10.7109375" style="411" customWidth="1"/>
    <col min="8721" max="8721" width="3.5703125" style="411" customWidth="1"/>
    <col min="8722" max="8722" width="1.42578125" style="411" customWidth="1"/>
    <col min="8723" max="8723" width="7" style="411" customWidth="1"/>
    <col min="8724" max="8732" width="0" style="411" hidden="1" customWidth="1"/>
    <col min="8733" max="8733" width="9.42578125" style="411" customWidth="1"/>
    <col min="8734" max="8734" width="12.85546875" style="411" customWidth="1"/>
    <col min="8735" max="8735" width="14" style="411" customWidth="1"/>
    <col min="8736" max="8747" width="9.140625" style="411"/>
    <col min="8748" max="8768" width="0" style="411" hidden="1" customWidth="1"/>
    <col min="8769" max="8960" width="9.140625" style="411"/>
    <col min="8961" max="8961" width="7.140625" style="411" customWidth="1"/>
    <col min="8962" max="8962" width="1.42578125" style="411" customWidth="1"/>
    <col min="8963" max="8963" width="3.5703125" style="411" customWidth="1"/>
    <col min="8964" max="8964" width="3.7109375" style="411" customWidth="1"/>
    <col min="8965" max="8965" width="14.7109375" style="411" customWidth="1"/>
    <col min="8966" max="8967" width="9.5703125" style="411" customWidth="1"/>
    <col min="8968" max="8968" width="10.7109375" style="411" customWidth="1"/>
    <col min="8969" max="8969" width="6" style="411" customWidth="1"/>
    <col min="8970" max="8970" width="4.42578125" style="411" customWidth="1"/>
    <col min="8971" max="8971" width="9.85546875" style="411" customWidth="1"/>
    <col min="8972" max="8972" width="10.28515625" style="411" customWidth="1"/>
    <col min="8973" max="8974" width="5.140625" style="411" customWidth="1"/>
    <col min="8975" max="8975" width="1.7109375" style="411" customWidth="1"/>
    <col min="8976" max="8976" width="10.7109375" style="411" customWidth="1"/>
    <col min="8977" max="8977" width="3.5703125" style="411" customWidth="1"/>
    <col min="8978" max="8978" width="1.42578125" style="411" customWidth="1"/>
    <col min="8979" max="8979" width="7" style="411" customWidth="1"/>
    <col min="8980" max="8988" width="0" style="411" hidden="1" customWidth="1"/>
    <col min="8989" max="8989" width="9.42578125" style="411" customWidth="1"/>
    <col min="8990" max="8990" width="12.85546875" style="411" customWidth="1"/>
    <col min="8991" max="8991" width="14" style="411" customWidth="1"/>
    <col min="8992" max="9003" width="9.140625" style="411"/>
    <col min="9004" max="9024" width="0" style="411" hidden="1" customWidth="1"/>
    <col min="9025" max="9216" width="9.140625" style="411"/>
    <col min="9217" max="9217" width="7.140625" style="411" customWidth="1"/>
    <col min="9218" max="9218" width="1.42578125" style="411" customWidth="1"/>
    <col min="9219" max="9219" width="3.5703125" style="411" customWidth="1"/>
    <col min="9220" max="9220" width="3.7109375" style="411" customWidth="1"/>
    <col min="9221" max="9221" width="14.7109375" style="411" customWidth="1"/>
    <col min="9222" max="9223" width="9.5703125" style="411" customWidth="1"/>
    <col min="9224" max="9224" width="10.7109375" style="411" customWidth="1"/>
    <col min="9225" max="9225" width="6" style="411" customWidth="1"/>
    <col min="9226" max="9226" width="4.42578125" style="411" customWidth="1"/>
    <col min="9227" max="9227" width="9.85546875" style="411" customWidth="1"/>
    <col min="9228" max="9228" width="10.28515625" style="411" customWidth="1"/>
    <col min="9229" max="9230" width="5.140625" style="411" customWidth="1"/>
    <col min="9231" max="9231" width="1.7109375" style="411" customWidth="1"/>
    <col min="9232" max="9232" width="10.7109375" style="411" customWidth="1"/>
    <col min="9233" max="9233" width="3.5703125" style="411" customWidth="1"/>
    <col min="9234" max="9234" width="1.42578125" style="411" customWidth="1"/>
    <col min="9235" max="9235" width="7" style="411" customWidth="1"/>
    <col min="9236" max="9244" width="0" style="411" hidden="1" customWidth="1"/>
    <col min="9245" max="9245" width="9.42578125" style="411" customWidth="1"/>
    <col min="9246" max="9246" width="12.85546875" style="411" customWidth="1"/>
    <col min="9247" max="9247" width="14" style="411" customWidth="1"/>
    <col min="9248" max="9259" width="9.140625" style="411"/>
    <col min="9260" max="9280" width="0" style="411" hidden="1" customWidth="1"/>
    <col min="9281" max="9472" width="9.140625" style="411"/>
    <col min="9473" max="9473" width="7.140625" style="411" customWidth="1"/>
    <col min="9474" max="9474" width="1.42578125" style="411" customWidth="1"/>
    <col min="9475" max="9475" width="3.5703125" style="411" customWidth="1"/>
    <col min="9476" max="9476" width="3.7109375" style="411" customWidth="1"/>
    <col min="9477" max="9477" width="14.7109375" style="411" customWidth="1"/>
    <col min="9478" max="9479" width="9.5703125" style="411" customWidth="1"/>
    <col min="9480" max="9480" width="10.7109375" style="411" customWidth="1"/>
    <col min="9481" max="9481" width="6" style="411" customWidth="1"/>
    <col min="9482" max="9482" width="4.42578125" style="411" customWidth="1"/>
    <col min="9483" max="9483" width="9.85546875" style="411" customWidth="1"/>
    <col min="9484" max="9484" width="10.28515625" style="411" customWidth="1"/>
    <col min="9485" max="9486" width="5.140625" style="411" customWidth="1"/>
    <col min="9487" max="9487" width="1.7109375" style="411" customWidth="1"/>
    <col min="9488" max="9488" width="10.7109375" style="411" customWidth="1"/>
    <col min="9489" max="9489" width="3.5703125" style="411" customWidth="1"/>
    <col min="9490" max="9490" width="1.42578125" style="411" customWidth="1"/>
    <col min="9491" max="9491" width="7" style="411" customWidth="1"/>
    <col min="9492" max="9500" width="0" style="411" hidden="1" customWidth="1"/>
    <col min="9501" max="9501" width="9.42578125" style="411" customWidth="1"/>
    <col min="9502" max="9502" width="12.85546875" style="411" customWidth="1"/>
    <col min="9503" max="9503" width="14" style="411" customWidth="1"/>
    <col min="9504" max="9515" width="9.140625" style="411"/>
    <col min="9516" max="9536" width="0" style="411" hidden="1" customWidth="1"/>
    <col min="9537" max="9728" width="9.140625" style="411"/>
    <col min="9729" max="9729" width="7.140625" style="411" customWidth="1"/>
    <col min="9730" max="9730" width="1.42578125" style="411" customWidth="1"/>
    <col min="9731" max="9731" width="3.5703125" style="411" customWidth="1"/>
    <col min="9732" max="9732" width="3.7109375" style="411" customWidth="1"/>
    <col min="9733" max="9733" width="14.7109375" style="411" customWidth="1"/>
    <col min="9734" max="9735" width="9.5703125" style="411" customWidth="1"/>
    <col min="9736" max="9736" width="10.7109375" style="411" customWidth="1"/>
    <col min="9737" max="9737" width="6" style="411" customWidth="1"/>
    <col min="9738" max="9738" width="4.42578125" style="411" customWidth="1"/>
    <col min="9739" max="9739" width="9.85546875" style="411" customWidth="1"/>
    <col min="9740" max="9740" width="10.28515625" style="411" customWidth="1"/>
    <col min="9741" max="9742" width="5.140625" style="411" customWidth="1"/>
    <col min="9743" max="9743" width="1.7109375" style="411" customWidth="1"/>
    <col min="9744" max="9744" width="10.7109375" style="411" customWidth="1"/>
    <col min="9745" max="9745" width="3.5703125" style="411" customWidth="1"/>
    <col min="9746" max="9746" width="1.42578125" style="411" customWidth="1"/>
    <col min="9747" max="9747" width="7" style="411" customWidth="1"/>
    <col min="9748" max="9756" width="0" style="411" hidden="1" customWidth="1"/>
    <col min="9757" max="9757" width="9.42578125" style="411" customWidth="1"/>
    <col min="9758" max="9758" width="12.85546875" style="411" customWidth="1"/>
    <col min="9759" max="9759" width="14" style="411" customWidth="1"/>
    <col min="9760" max="9771" width="9.140625" style="411"/>
    <col min="9772" max="9792" width="0" style="411" hidden="1" customWidth="1"/>
    <col min="9793" max="9984" width="9.140625" style="411"/>
    <col min="9985" max="9985" width="7.140625" style="411" customWidth="1"/>
    <col min="9986" max="9986" width="1.42578125" style="411" customWidth="1"/>
    <col min="9987" max="9987" width="3.5703125" style="411" customWidth="1"/>
    <col min="9988" max="9988" width="3.7109375" style="411" customWidth="1"/>
    <col min="9989" max="9989" width="14.7109375" style="411" customWidth="1"/>
    <col min="9990" max="9991" width="9.5703125" style="411" customWidth="1"/>
    <col min="9992" max="9992" width="10.7109375" style="411" customWidth="1"/>
    <col min="9993" max="9993" width="6" style="411" customWidth="1"/>
    <col min="9994" max="9994" width="4.42578125" style="411" customWidth="1"/>
    <col min="9995" max="9995" width="9.85546875" style="411" customWidth="1"/>
    <col min="9996" max="9996" width="10.28515625" style="411" customWidth="1"/>
    <col min="9997" max="9998" width="5.140625" style="411" customWidth="1"/>
    <col min="9999" max="9999" width="1.7109375" style="411" customWidth="1"/>
    <col min="10000" max="10000" width="10.7109375" style="411" customWidth="1"/>
    <col min="10001" max="10001" width="3.5703125" style="411" customWidth="1"/>
    <col min="10002" max="10002" width="1.42578125" style="411" customWidth="1"/>
    <col min="10003" max="10003" width="7" style="411" customWidth="1"/>
    <col min="10004" max="10012" width="0" style="411" hidden="1" customWidth="1"/>
    <col min="10013" max="10013" width="9.42578125" style="411" customWidth="1"/>
    <col min="10014" max="10014" width="12.85546875" style="411" customWidth="1"/>
    <col min="10015" max="10015" width="14" style="411" customWidth="1"/>
    <col min="10016" max="10027" width="9.140625" style="411"/>
    <col min="10028" max="10048" width="0" style="411" hidden="1" customWidth="1"/>
    <col min="10049" max="10240" width="9.140625" style="411"/>
    <col min="10241" max="10241" width="7.140625" style="411" customWidth="1"/>
    <col min="10242" max="10242" width="1.42578125" style="411" customWidth="1"/>
    <col min="10243" max="10243" width="3.5703125" style="411" customWidth="1"/>
    <col min="10244" max="10244" width="3.7109375" style="411" customWidth="1"/>
    <col min="10245" max="10245" width="14.7109375" style="411" customWidth="1"/>
    <col min="10246" max="10247" width="9.5703125" style="411" customWidth="1"/>
    <col min="10248" max="10248" width="10.7109375" style="411" customWidth="1"/>
    <col min="10249" max="10249" width="6" style="411" customWidth="1"/>
    <col min="10250" max="10250" width="4.42578125" style="411" customWidth="1"/>
    <col min="10251" max="10251" width="9.85546875" style="411" customWidth="1"/>
    <col min="10252" max="10252" width="10.28515625" style="411" customWidth="1"/>
    <col min="10253" max="10254" width="5.140625" style="411" customWidth="1"/>
    <col min="10255" max="10255" width="1.7109375" style="411" customWidth="1"/>
    <col min="10256" max="10256" width="10.7109375" style="411" customWidth="1"/>
    <col min="10257" max="10257" width="3.5703125" style="411" customWidth="1"/>
    <col min="10258" max="10258" width="1.42578125" style="411" customWidth="1"/>
    <col min="10259" max="10259" width="7" style="411" customWidth="1"/>
    <col min="10260" max="10268" width="0" style="411" hidden="1" customWidth="1"/>
    <col min="10269" max="10269" width="9.42578125" style="411" customWidth="1"/>
    <col min="10270" max="10270" width="12.85546875" style="411" customWidth="1"/>
    <col min="10271" max="10271" width="14" style="411" customWidth="1"/>
    <col min="10272" max="10283" width="9.140625" style="411"/>
    <col min="10284" max="10304" width="0" style="411" hidden="1" customWidth="1"/>
    <col min="10305" max="10496" width="9.140625" style="411"/>
    <col min="10497" max="10497" width="7.140625" style="411" customWidth="1"/>
    <col min="10498" max="10498" width="1.42578125" style="411" customWidth="1"/>
    <col min="10499" max="10499" width="3.5703125" style="411" customWidth="1"/>
    <col min="10500" max="10500" width="3.7109375" style="411" customWidth="1"/>
    <col min="10501" max="10501" width="14.7109375" style="411" customWidth="1"/>
    <col min="10502" max="10503" width="9.5703125" style="411" customWidth="1"/>
    <col min="10504" max="10504" width="10.7109375" style="411" customWidth="1"/>
    <col min="10505" max="10505" width="6" style="411" customWidth="1"/>
    <col min="10506" max="10506" width="4.42578125" style="411" customWidth="1"/>
    <col min="10507" max="10507" width="9.85546875" style="411" customWidth="1"/>
    <col min="10508" max="10508" width="10.28515625" style="411" customWidth="1"/>
    <col min="10509" max="10510" width="5.140625" style="411" customWidth="1"/>
    <col min="10511" max="10511" width="1.7109375" style="411" customWidth="1"/>
    <col min="10512" max="10512" width="10.7109375" style="411" customWidth="1"/>
    <col min="10513" max="10513" width="3.5703125" style="411" customWidth="1"/>
    <col min="10514" max="10514" width="1.42578125" style="411" customWidth="1"/>
    <col min="10515" max="10515" width="7" style="411" customWidth="1"/>
    <col min="10516" max="10524" width="0" style="411" hidden="1" customWidth="1"/>
    <col min="10525" max="10525" width="9.42578125" style="411" customWidth="1"/>
    <col min="10526" max="10526" width="12.85546875" style="411" customWidth="1"/>
    <col min="10527" max="10527" width="14" style="411" customWidth="1"/>
    <col min="10528" max="10539" width="9.140625" style="411"/>
    <col min="10540" max="10560" width="0" style="411" hidden="1" customWidth="1"/>
    <col min="10561" max="10752" width="9.140625" style="411"/>
    <col min="10753" max="10753" width="7.140625" style="411" customWidth="1"/>
    <col min="10754" max="10754" width="1.42578125" style="411" customWidth="1"/>
    <col min="10755" max="10755" width="3.5703125" style="411" customWidth="1"/>
    <col min="10756" max="10756" width="3.7109375" style="411" customWidth="1"/>
    <col min="10757" max="10757" width="14.7109375" style="411" customWidth="1"/>
    <col min="10758" max="10759" width="9.5703125" style="411" customWidth="1"/>
    <col min="10760" max="10760" width="10.7109375" style="411" customWidth="1"/>
    <col min="10761" max="10761" width="6" style="411" customWidth="1"/>
    <col min="10762" max="10762" width="4.42578125" style="411" customWidth="1"/>
    <col min="10763" max="10763" width="9.85546875" style="411" customWidth="1"/>
    <col min="10764" max="10764" width="10.28515625" style="411" customWidth="1"/>
    <col min="10765" max="10766" width="5.140625" style="411" customWidth="1"/>
    <col min="10767" max="10767" width="1.7109375" style="411" customWidth="1"/>
    <col min="10768" max="10768" width="10.7109375" style="411" customWidth="1"/>
    <col min="10769" max="10769" width="3.5703125" style="411" customWidth="1"/>
    <col min="10770" max="10770" width="1.42578125" style="411" customWidth="1"/>
    <col min="10771" max="10771" width="7" style="411" customWidth="1"/>
    <col min="10772" max="10780" width="0" style="411" hidden="1" customWidth="1"/>
    <col min="10781" max="10781" width="9.42578125" style="411" customWidth="1"/>
    <col min="10782" max="10782" width="12.85546875" style="411" customWidth="1"/>
    <col min="10783" max="10783" width="14" style="411" customWidth="1"/>
    <col min="10784" max="10795" width="9.140625" style="411"/>
    <col min="10796" max="10816" width="0" style="411" hidden="1" customWidth="1"/>
    <col min="10817" max="11008" width="9.140625" style="411"/>
    <col min="11009" max="11009" width="7.140625" style="411" customWidth="1"/>
    <col min="11010" max="11010" width="1.42578125" style="411" customWidth="1"/>
    <col min="11011" max="11011" width="3.5703125" style="411" customWidth="1"/>
    <col min="11012" max="11012" width="3.7109375" style="411" customWidth="1"/>
    <col min="11013" max="11013" width="14.7109375" style="411" customWidth="1"/>
    <col min="11014" max="11015" width="9.5703125" style="411" customWidth="1"/>
    <col min="11016" max="11016" width="10.7109375" style="411" customWidth="1"/>
    <col min="11017" max="11017" width="6" style="411" customWidth="1"/>
    <col min="11018" max="11018" width="4.42578125" style="411" customWidth="1"/>
    <col min="11019" max="11019" width="9.85546875" style="411" customWidth="1"/>
    <col min="11020" max="11020" width="10.28515625" style="411" customWidth="1"/>
    <col min="11021" max="11022" width="5.140625" style="411" customWidth="1"/>
    <col min="11023" max="11023" width="1.7109375" style="411" customWidth="1"/>
    <col min="11024" max="11024" width="10.7109375" style="411" customWidth="1"/>
    <col min="11025" max="11025" width="3.5703125" style="411" customWidth="1"/>
    <col min="11026" max="11026" width="1.42578125" style="411" customWidth="1"/>
    <col min="11027" max="11027" width="7" style="411" customWidth="1"/>
    <col min="11028" max="11036" width="0" style="411" hidden="1" customWidth="1"/>
    <col min="11037" max="11037" width="9.42578125" style="411" customWidth="1"/>
    <col min="11038" max="11038" width="12.85546875" style="411" customWidth="1"/>
    <col min="11039" max="11039" width="14" style="411" customWidth="1"/>
    <col min="11040" max="11051" width="9.140625" style="411"/>
    <col min="11052" max="11072" width="0" style="411" hidden="1" customWidth="1"/>
    <col min="11073" max="11264" width="9.140625" style="411"/>
    <col min="11265" max="11265" width="7.140625" style="411" customWidth="1"/>
    <col min="11266" max="11266" width="1.42578125" style="411" customWidth="1"/>
    <col min="11267" max="11267" width="3.5703125" style="411" customWidth="1"/>
    <col min="11268" max="11268" width="3.7109375" style="411" customWidth="1"/>
    <col min="11269" max="11269" width="14.7109375" style="411" customWidth="1"/>
    <col min="11270" max="11271" width="9.5703125" style="411" customWidth="1"/>
    <col min="11272" max="11272" width="10.7109375" style="411" customWidth="1"/>
    <col min="11273" max="11273" width="6" style="411" customWidth="1"/>
    <col min="11274" max="11274" width="4.42578125" style="411" customWidth="1"/>
    <col min="11275" max="11275" width="9.85546875" style="411" customWidth="1"/>
    <col min="11276" max="11276" width="10.28515625" style="411" customWidth="1"/>
    <col min="11277" max="11278" width="5.140625" style="411" customWidth="1"/>
    <col min="11279" max="11279" width="1.7109375" style="411" customWidth="1"/>
    <col min="11280" max="11280" width="10.7109375" style="411" customWidth="1"/>
    <col min="11281" max="11281" width="3.5703125" style="411" customWidth="1"/>
    <col min="11282" max="11282" width="1.42578125" style="411" customWidth="1"/>
    <col min="11283" max="11283" width="7" style="411" customWidth="1"/>
    <col min="11284" max="11292" width="0" style="411" hidden="1" customWidth="1"/>
    <col min="11293" max="11293" width="9.42578125" style="411" customWidth="1"/>
    <col min="11294" max="11294" width="12.85546875" style="411" customWidth="1"/>
    <col min="11295" max="11295" width="14" style="411" customWidth="1"/>
    <col min="11296" max="11307" width="9.140625" style="411"/>
    <col min="11308" max="11328" width="0" style="411" hidden="1" customWidth="1"/>
    <col min="11329" max="11520" width="9.140625" style="411"/>
    <col min="11521" max="11521" width="7.140625" style="411" customWidth="1"/>
    <col min="11522" max="11522" width="1.42578125" style="411" customWidth="1"/>
    <col min="11523" max="11523" width="3.5703125" style="411" customWidth="1"/>
    <col min="11524" max="11524" width="3.7109375" style="411" customWidth="1"/>
    <col min="11525" max="11525" width="14.7109375" style="411" customWidth="1"/>
    <col min="11526" max="11527" width="9.5703125" style="411" customWidth="1"/>
    <col min="11528" max="11528" width="10.7109375" style="411" customWidth="1"/>
    <col min="11529" max="11529" width="6" style="411" customWidth="1"/>
    <col min="11530" max="11530" width="4.42578125" style="411" customWidth="1"/>
    <col min="11531" max="11531" width="9.85546875" style="411" customWidth="1"/>
    <col min="11532" max="11532" width="10.28515625" style="411" customWidth="1"/>
    <col min="11533" max="11534" width="5.140625" style="411" customWidth="1"/>
    <col min="11535" max="11535" width="1.7109375" style="411" customWidth="1"/>
    <col min="11536" max="11536" width="10.7109375" style="411" customWidth="1"/>
    <col min="11537" max="11537" width="3.5703125" style="411" customWidth="1"/>
    <col min="11538" max="11538" width="1.42578125" style="411" customWidth="1"/>
    <col min="11539" max="11539" width="7" style="411" customWidth="1"/>
    <col min="11540" max="11548" width="0" style="411" hidden="1" customWidth="1"/>
    <col min="11549" max="11549" width="9.42578125" style="411" customWidth="1"/>
    <col min="11550" max="11550" width="12.85546875" style="411" customWidth="1"/>
    <col min="11551" max="11551" width="14" style="411" customWidth="1"/>
    <col min="11552" max="11563" width="9.140625" style="411"/>
    <col min="11564" max="11584" width="0" style="411" hidden="1" customWidth="1"/>
    <col min="11585" max="11776" width="9.140625" style="411"/>
    <col min="11777" max="11777" width="7.140625" style="411" customWidth="1"/>
    <col min="11778" max="11778" width="1.42578125" style="411" customWidth="1"/>
    <col min="11779" max="11779" width="3.5703125" style="411" customWidth="1"/>
    <col min="11780" max="11780" width="3.7109375" style="411" customWidth="1"/>
    <col min="11781" max="11781" width="14.7109375" style="411" customWidth="1"/>
    <col min="11782" max="11783" width="9.5703125" style="411" customWidth="1"/>
    <col min="11784" max="11784" width="10.7109375" style="411" customWidth="1"/>
    <col min="11785" max="11785" width="6" style="411" customWidth="1"/>
    <col min="11786" max="11786" width="4.42578125" style="411" customWidth="1"/>
    <col min="11787" max="11787" width="9.85546875" style="411" customWidth="1"/>
    <col min="11788" max="11788" width="10.28515625" style="411" customWidth="1"/>
    <col min="11789" max="11790" width="5.140625" style="411" customWidth="1"/>
    <col min="11791" max="11791" width="1.7109375" style="411" customWidth="1"/>
    <col min="11792" max="11792" width="10.7109375" style="411" customWidth="1"/>
    <col min="11793" max="11793" width="3.5703125" style="411" customWidth="1"/>
    <col min="11794" max="11794" width="1.42578125" style="411" customWidth="1"/>
    <col min="11795" max="11795" width="7" style="411" customWidth="1"/>
    <col min="11796" max="11804" width="0" style="411" hidden="1" customWidth="1"/>
    <col min="11805" max="11805" width="9.42578125" style="411" customWidth="1"/>
    <col min="11806" max="11806" width="12.85546875" style="411" customWidth="1"/>
    <col min="11807" max="11807" width="14" style="411" customWidth="1"/>
    <col min="11808" max="11819" width="9.140625" style="411"/>
    <col min="11820" max="11840" width="0" style="411" hidden="1" customWidth="1"/>
    <col min="11841" max="12032" width="9.140625" style="411"/>
    <col min="12033" max="12033" width="7.140625" style="411" customWidth="1"/>
    <col min="12034" max="12034" width="1.42578125" style="411" customWidth="1"/>
    <col min="12035" max="12035" width="3.5703125" style="411" customWidth="1"/>
    <col min="12036" max="12036" width="3.7109375" style="411" customWidth="1"/>
    <col min="12037" max="12037" width="14.7109375" style="411" customWidth="1"/>
    <col min="12038" max="12039" width="9.5703125" style="411" customWidth="1"/>
    <col min="12040" max="12040" width="10.7109375" style="411" customWidth="1"/>
    <col min="12041" max="12041" width="6" style="411" customWidth="1"/>
    <col min="12042" max="12042" width="4.42578125" style="411" customWidth="1"/>
    <col min="12043" max="12043" width="9.85546875" style="411" customWidth="1"/>
    <col min="12044" max="12044" width="10.28515625" style="411" customWidth="1"/>
    <col min="12045" max="12046" width="5.140625" style="411" customWidth="1"/>
    <col min="12047" max="12047" width="1.7109375" style="411" customWidth="1"/>
    <col min="12048" max="12048" width="10.7109375" style="411" customWidth="1"/>
    <col min="12049" max="12049" width="3.5703125" style="411" customWidth="1"/>
    <col min="12050" max="12050" width="1.42578125" style="411" customWidth="1"/>
    <col min="12051" max="12051" width="7" style="411" customWidth="1"/>
    <col min="12052" max="12060" width="0" style="411" hidden="1" customWidth="1"/>
    <col min="12061" max="12061" width="9.42578125" style="411" customWidth="1"/>
    <col min="12062" max="12062" width="12.85546875" style="411" customWidth="1"/>
    <col min="12063" max="12063" width="14" style="411" customWidth="1"/>
    <col min="12064" max="12075" width="9.140625" style="411"/>
    <col min="12076" max="12096" width="0" style="411" hidden="1" customWidth="1"/>
    <col min="12097" max="12288" width="9.140625" style="411"/>
    <col min="12289" max="12289" width="7.140625" style="411" customWidth="1"/>
    <col min="12290" max="12290" width="1.42578125" style="411" customWidth="1"/>
    <col min="12291" max="12291" width="3.5703125" style="411" customWidth="1"/>
    <col min="12292" max="12292" width="3.7109375" style="411" customWidth="1"/>
    <col min="12293" max="12293" width="14.7109375" style="411" customWidth="1"/>
    <col min="12294" max="12295" width="9.5703125" style="411" customWidth="1"/>
    <col min="12296" max="12296" width="10.7109375" style="411" customWidth="1"/>
    <col min="12297" max="12297" width="6" style="411" customWidth="1"/>
    <col min="12298" max="12298" width="4.42578125" style="411" customWidth="1"/>
    <col min="12299" max="12299" width="9.85546875" style="411" customWidth="1"/>
    <col min="12300" max="12300" width="10.28515625" style="411" customWidth="1"/>
    <col min="12301" max="12302" width="5.140625" style="411" customWidth="1"/>
    <col min="12303" max="12303" width="1.7109375" style="411" customWidth="1"/>
    <col min="12304" max="12304" width="10.7109375" style="411" customWidth="1"/>
    <col min="12305" max="12305" width="3.5703125" style="411" customWidth="1"/>
    <col min="12306" max="12306" width="1.42578125" style="411" customWidth="1"/>
    <col min="12307" max="12307" width="7" style="411" customWidth="1"/>
    <col min="12308" max="12316" width="0" style="411" hidden="1" customWidth="1"/>
    <col min="12317" max="12317" width="9.42578125" style="411" customWidth="1"/>
    <col min="12318" max="12318" width="12.85546875" style="411" customWidth="1"/>
    <col min="12319" max="12319" width="14" style="411" customWidth="1"/>
    <col min="12320" max="12331" width="9.140625" style="411"/>
    <col min="12332" max="12352" width="0" style="411" hidden="1" customWidth="1"/>
    <col min="12353" max="12544" width="9.140625" style="411"/>
    <col min="12545" max="12545" width="7.140625" style="411" customWidth="1"/>
    <col min="12546" max="12546" width="1.42578125" style="411" customWidth="1"/>
    <col min="12547" max="12547" width="3.5703125" style="411" customWidth="1"/>
    <col min="12548" max="12548" width="3.7109375" style="411" customWidth="1"/>
    <col min="12549" max="12549" width="14.7109375" style="411" customWidth="1"/>
    <col min="12550" max="12551" width="9.5703125" style="411" customWidth="1"/>
    <col min="12552" max="12552" width="10.7109375" style="411" customWidth="1"/>
    <col min="12553" max="12553" width="6" style="411" customWidth="1"/>
    <col min="12554" max="12554" width="4.42578125" style="411" customWidth="1"/>
    <col min="12555" max="12555" width="9.85546875" style="411" customWidth="1"/>
    <col min="12556" max="12556" width="10.28515625" style="411" customWidth="1"/>
    <col min="12557" max="12558" width="5.140625" style="411" customWidth="1"/>
    <col min="12559" max="12559" width="1.7109375" style="411" customWidth="1"/>
    <col min="12560" max="12560" width="10.7109375" style="411" customWidth="1"/>
    <col min="12561" max="12561" width="3.5703125" style="411" customWidth="1"/>
    <col min="12562" max="12562" width="1.42578125" style="411" customWidth="1"/>
    <col min="12563" max="12563" width="7" style="411" customWidth="1"/>
    <col min="12564" max="12572" width="0" style="411" hidden="1" customWidth="1"/>
    <col min="12573" max="12573" width="9.42578125" style="411" customWidth="1"/>
    <col min="12574" max="12574" width="12.85546875" style="411" customWidth="1"/>
    <col min="12575" max="12575" width="14" style="411" customWidth="1"/>
    <col min="12576" max="12587" width="9.140625" style="411"/>
    <col min="12588" max="12608" width="0" style="411" hidden="1" customWidth="1"/>
    <col min="12609" max="12800" width="9.140625" style="411"/>
    <col min="12801" max="12801" width="7.140625" style="411" customWidth="1"/>
    <col min="12802" max="12802" width="1.42578125" style="411" customWidth="1"/>
    <col min="12803" max="12803" width="3.5703125" style="411" customWidth="1"/>
    <col min="12804" max="12804" width="3.7109375" style="411" customWidth="1"/>
    <col min="12805" max="12805" width="14.7109375" style="411" customWidth="1"/>
    <col min="12806" max="12807" width="9.5703125" style="411" customWidth="1"/>
    <col min="12808" max="12808" width="10.7109375" style="411" customWidth="1"/>
    <col min="12809" max="12809" width="6" style="411" customWidth="1"/>
    <col min="12810" max="12810" width="4.42578125" style="411" customWidth="1"/>
    <col min="12811" max="12811" width="9.85546875" style="411" customWidth="1"/>
    <col min="12812" max="12812" width="10.28515625" style="411" customWidth="1"/>
    <col min="12813" max="12814" width="5.140625" style="411" customWidth="1"/>
    <col min="12815" max="12815" width="1.7109375" style="411" customWidth="1"/>
    <col min="12816" max="12816" width="10.7109375" style="411" customWidth="1"/>
    <col min="12817" max="12817" width="3.5703125" style="411" customWidth="1"/>
    <col min="12818" max="12818" width="1.42578125" style="411" customWidth="1"/>
    <col min="12819" max="12819" width="7" style="411" customWidth="1"/>
    <col min="12820" max="12828" width="0" style="411" hidden="1" customWidth="1"/>
    <col min="12829" max="12829" width="9.42578125" style="411" customWidth="1"/>
    <col min="12830" max="12830" width="12.85546875" style="411" customWidth="1"/>
    <col min="12831" max="12831" width="14" style="411" customWidth="1"/>
    <col min="12832" max="12843" width="9.140625" style="411"/>
    <col min="12844" max="12864" width="0" style="411" hidden="1" customWidth="1"/>
    <col min="12865" max="13056" width="9.140625" style="411"/>
    <col min="13057" max="13057" width="7.140625" style="411" customWidth="1"/>
    <col min="13058" max="13058" width="1.42578125" style="411" customWidth="1"/>
    <col min="13059" max="13059" width="3.5703125" style="411" customWidth="1"/>
    <col min="13060" max="13060" width="3.7109375" style="411" customWidth="1"/>
    <col min="13061" max="13061" width="14.7109375" style="411" customWidth="1"/>
    <col min="13062" max="13063" width="9.5703125" style="411" customWidth="1"/>
    <col min="13064" max="13064" width="10.7109375" style="411" customWidth="1"/>
    <col min="13065" max="13065" width="6" style="411" customWidth="1"/>
    <col min="13066" max="13066" width="4.42578125" style="411" customWidth="1"/>
    <col min="13067" max="13067" width="9.85546875" style="411" customWidth="1"/>
    <col min="13068" max="13068" width="10.28515625" style="411" customWidth="1"/>
    <col min="13069" max="13070" width="5.140625" style="411" customWidth="1"/>
    <col min="13071" max="13071" width="1.7109375" style="411" customWidth="1"/>
    <col min="13072" max="13072" width="10.7109375" style="411" customWidth="1"/>
    <col min="13073" max="13073" width="3.5703125" style="411" customWidth="1"/>
    <col min="13074" max="13074" width="1.42578125" style="411" customWidth="1"/>
    <col min="13075" max="13075" width="7" style="411" customWidth="1"/>
    <col min="13076" max="13084" width="0" style="411" hidden="1" customWidth="1"/>
    <col min="13085" max="13085" width="9.42578125" style="411" customWidth="1"/>
    <col min="13086" max="13086" width="12.85546875" style="411" customWidth="1"/>
    <col min="13087" max="13087" width="14" style="411" customWidth="1"/>
    <col min="13088" max="13099" width="9.140625" style="411"/>
    <col min="13100" max="13120" width="0" style="411" hidden="1" customWidth="1"/>
    <col min="13121" max="13312" width="9.140625" style="411"/>
    <col min="13313" max="13313" width="7.140625" style="411" customWidth="1"/>
    <col min="13314" max="13314" width="1.42578125" style="411" customWidth="1"/>
    <col min="13315" max="13315" width="3.5703125" style="411" customWidth="1"/>
    <col min="13316" max="13316" width="3.7109375" style="411" customWidth="1"/>
    <col min="13317" max="13317" width="14.7109375" style="411" customWidth="1"/>
    <col min="13318" max="13319" width="9.5703125" style="411" customWidth="1"/>
    <col min="13320" max="13320" width="10.7109375" style="411" customWidth="1"/>
    <col min="13321" max="13321" width="6" style="411" customWidth="1"/>
    <col min="13322" max="13322" width="4.42578125" style="411" customWidth="1"/>
    <col min="13323" max="13323" width="9.85546875" style="411" customWidth="1"/>
    <col min="13324" max="13324" width="10.28515625" style="411" customWidth="1"/>
    <col min="13325" max="13326" width="5.140625" style="411" customWidth="1"/>
    <col min="13327" max="13327" width="1.7109375" style="411" customWidth="1"/>
    <col min="13328" max="13328" width="10.7109375" style="411" customWidth="1"/>
    <col min="13329" max="13329" width="3.5703125" style="411" customWidth="1"/>
    <col min="13330" max="13330" width="1.42578125" style="411" customWidth="1"/>
    <col min="13331" max="13331" width="7" style="411" customWidth="1"/>
    <col min="13332" max="13340" width="0" style="411" hidden="1" customWidth="1"/>
    <col min="13341" max="13341" width="9.42578125" style="411" customWidth="1"/>
    <col min="13342" max="13342" width="12.85546875" style="411" customWidth="1"/>
    <col min="13343" max="13343" width="14" style="411" customWidth="1"/>
    <col min="13344" max="13355" width="9.140625" style="411"/>
    <col min="13356" max="13376" width="0" style="411" hidden="1" customWidth="1"/>
    <col min="13377" max="13568" width="9.140625" style="411"/>
    <col min="13569" max="13569" width="7.140625" style="411" customWidth="1"/>
    <col min="13570" max="13570" width="1.42578125" style="411" customWidth="1"/>
    <col min="13571" max="13571" width="3.5703125" style="411" customWidth="1"/>
    <col min="13572" max="13572" width="3.7109375" style="411" customWidth="1"/>
    <col min="13573" max="13573" width="14.7109375" style="411" customWidth="1"/>
    <col min="13574" max="13575" width="9.5703125" style="411" customWidth="1"/>
    <col min="13576" max="13576" width="10.7109375" style="411" customWidth="1"/>
    <col min="13577" max="13577" width="6" style="411" customWidth="1"/>
    <col min="13578" max="13578" width="4.42578125" style="411" customWidth="1"/>
    <col min="13579" max="13579" width="9.85546875" style="411" customWidth="1"/>
    <col min="13580" max="13580" width="10.28515625" style="411" customWidth="1"/>
    <col min="13581" max="13582" width="5.140625" style="411" customWidth="1"/>
    <col min="13583" max="13583" width="1.7109375" style="411" customWidth="1"/>
    <col min="13584" max="13584" width="10.7109375" style="411" customWidth="1"/>
    <col min="13585" max="13585" width="3.5703125" style="411" customWidth="1"/>
    <col min="13586" max="13586" width="1.42578125" style="411" customWidth="1"/>
    <col min="13587" max="13587" width="7" style="411" customWidth="1"/>
    <col min="13588" max="13596" width="0" style="411" hidden="1" customWidth="1"/>
    <col min="13597" max="13597" width="9.42578125" style="411" customWidth="1"/>
    <col min="13598" max="13598" width="12.85546875" style="411" customWidth="1"/>
    <col min="13599" max="13599" width="14" style="411" customWidth="1"/>
    <col min="13600" max="13611" width="9.140625" style="411"/>
    <col min="13612" max="13632" width="0" style="411" hidden="1" customWidth="1"/>
    <col min="13633" max="13824" width="9.140625" style="411"/>
    <col min="13825" max="13825" width="7.140625" style="411" customWidth="1"/>
    <col min="13826" max="13826" width="1.42578125" style="411" customWidth="1"/>
    <col min="13827" max="13827" width="3.5703125" style="411" customWidth="1"/>
    <col min="13828" max="13828" width="3.7109375" style="411" customWidth="1"/>
    <col min="13829" max="13829" width="14.7109375" style="411" customWidth="1"/>
    <col min="13830" max="13831" width="9.5703125" style="411" customWidth="1"/>
    <col min="13832" max="13832" width="10.7109375" style="411" customWidth="1"/>
    <col min="13833" max="13833" width="6" style="411" customWidth="1"/>
    <col min="13834" max="13834" width="4.42578125" style="411" customWidth="1"/>
    <col min="13835" max="13835" width="9.85546875" style="411" customWidth="1"/>
    <col min="13836" max="13836" width="10.28515625" style="411" customWidth="1"/>
    <col min="13837" max="13838" width="5.140625" style="411" customWidth="1"/>
    <col min="13839" max="13839" width="1.7109375" style="411" customWidth="1"/>
    <col min="13840" max="13840" width="10.7109375" style="411" customWidth="1"/>
    <col min="13841" max="13841" width="3.5703125" style="411" customWidth="1"/>
    <col min="13842" max="13842" width="1.42578125" style="411" customWidth="1"/>
    <col min="13843" max="13843" width="7" style="411" customWidth="1"/>
    <col min="13844" max="13852" width="0" style="411" hidden="1" customWidth="1"/>
    <col min="13853" max="13853" width="9.42578125" style="411" customWidth="1"/>
    <col min="13854" max="13854" width="12.85546875" style="411" customWidth="1"/>
    <col min="13855" max="13855" width="14" style="411" customWidth="1"/>
    <col min="13856" max="13867" width="9.140625" style="411"/>
    <col min="13868" max="13888" width="0" style="411" hidden="1" customWidth="1"/>
    <col min="13889" max="14080" width="9.140625" style="411"/>
    <col min="14081" max="14081" width="7.140625" style="411" customWidth="1"/>
    <col min="14082" max="14082" width="1.42578125" style="411" customWidth="1"/>
    <col min="14083" max="14083" width="3.5703125" style="411" customWidth="1"/>
    <col min="14084" max="14084" width="3.7109375" style="411" customWidth="1"/>
    <col min="14085" max="14085" width="14.7109375" style="411" customWidth="1"/>
    <col min="14086" max="14087" width="9.5703125" style="411" customWidth="1"/>
    <col min="14088" max="14088" width="10.7109375" style="411" customWidth="1"/>
    <col min="14089" max="14089" width="6" style="411" customWidth="1"/>
    <col min="14090" max="14090" width="4.42578125" style="411" customWidth="1"/>
    <col min="14091" max="14091" width="9.85546875" style="411" customWidth="1"/>
    <col min="14092" max="14092" width="10.28515625" style="411" customWidth="1"/>
    <col min="14093" max="14094" width="5.140625" style="411" customWidth="1"/>
    <col min="14095" max="14095" width="1.7109375" style="411" customWidth="1"/>
    <col min="14096" max="14096" width="10.7109375" style="411" customWidth="1"/>
    <col min="14097" max="14097" width="3.5703125" style="411" customWidth="1"/>
    <col min="14098" max="14098" width="1.42578125" style="411" customWidth="1"/>
    <col min="14099" max="14099" width="7" style="411" customWidth="1"/>
    <col min="14100" max="14108" width="0" style="411" hidden="1" customWidth="1"/>
    <col min="14109" max="14109" width="9.42578125" style="411" customWidth="1"/>
    <col min="14110" max="14110" width="12.85546875" style="411" customWidth="1"/>
    <col min="14111" max="14111" width="14" style="411" customWidth="1"/>
    <col min="14112" max="14123" width="9.140625" style="411"/>
    <col min="14124" max="14144" width="0" style="411" hidden="1" customWidth="1"/>
    <col min="14145" max="14336" width="9.140625" style="411"/>
    <col min="14337" max="14337" width="7.140625" style="411" customWidth="1"/>
    <col min="14338" max="14338" width="1.42578125" style="411" customWidth="1"/>
    <col min="14339" max="14339" width="3.5703125" style="411" customWidth="1"/>
    <col min="14340" max="14340" width="3.7109375" style="411" customWidth="1"/>
    <col min="14341" max="14341" width="14.7109375" style="411" customWidth="1"/>
    <col min="14342" max="14343" width="9.5703125" style="411" customWidth="1"/>
    <col min="14344" max="14344" width="10.7109375" style="411" customWidth="1"/>
    <col min="14345" max="14345" width="6" style="411" customWidth="1"/>
    <col min="14346" max="14346" width="4.42578125" style="411" customWidth="1"/>
    <col min="14347" max="14347" width="9.85546875" style="411" customWidth="1"/>
    <col min="14348" max="14348" width="10.28515625" style="411" customWidth="1"/>
    <col min="14349" max="14350" width="5.140625" style="411" customWidth="1"/>
    <col min="14351" max="14351" width="1.7109375" style="411" customWidth="1"/>
    <col min="14352" max="14352" width="10.7109375" style="411" customWidth="1"/>
    <col min="14353" max="14353" width="3.5703125" style="411" customWidth="1"/>
    <col min="14354" max="14354" width="1.42578125" style="411" customWidth="1"/>
    <col min="14355" max="14355" width="7" style="411" customWidth="1"/>
    <col min="14356" max="14364" width="0" style="411" hidden="1" customWidth="1"/>
    <col min="14365" max="14365" width="9.42578125" style="411" customWidth="1"/>
    <col min="14366" max="14366" width="12.85546875" style="411" customWidth="1"/>
    <col min="14367" max="14367" width="14" style="411" customWidth="1"/>
    <col min="14368" max="14379" width="9.140625" style="411"/>
    <col min="14380" max="14400" width="0" style="411" hidden="1" customWidth="1"/>
    <col min="14401" max="14592" width="9.140625" style="411"/>
    <col min="14593" max="14593" width="7.140625" style="411" customWidth="1"/>
    <col min="14594" max="14594" width="1.42578125" style="411" customWidth="1"/>
    <col min="14595" max="14595" width="3.5703125" style="411" customWidth="1"/>
    <col min="14596" max="14596" width="3.7109375" style="411" customWidth="1"/>
    <col min="14597" max="14597" width="14.7109375" style="411" customWidth="1"/>
    <col min="14598" max="14599" width="9.5703125" style="411" customWidth="1"/>
    <col min="14600" max="14600" width="10.7109375" style="411" customWidth="1"/>
    <col min="14601" max="14601" width="6" style="411" customWidth="1"/>
    <col min="14602" max="14602" width="4.42578125" style="411" customWidth="1"/>
    <col min="14603" max="14603" width="9.85546875" style="411" customWidth="1"/>
    <col min="14604" max="14604" width="10.28515625" style="411" customWidth="1"/>
    <col min="14605" max="14606" width="5.140625" style="411" customWidth="1"/>
    <col min="14607" max="14607" width="1.7109375" style="411" customWidth="1"/>
    <col min="14608" max="14608" width="10.7109375" style="411" customWidth="1"/>
    <col min="14609" max="14609" width="3.5703125" style="411" customWidth="1"/>
    <col min="14610" max="14610" width="1.42578125" style="411" customWidth="1"/>
    <col min="14611" max="14611" width="7" style="411" customWidth="1"/>
    <col min="14612" max="14620" width="0" style="411" hidden="1" customWidth="1"/>
    <col min="14621" max="14621" width="9.42578125" style="411" customWidth="1"/>
    <col min="14622" max="14622" width="12.85546875" style="411" customWidth="1"/>
    <col min="14623" max="14623" width="14" style="411" customWidth="1"/>
    <col min="14624" max="14635" width="9.140625" style="411"/>
    <col min="14636" max="14656" width="0" style="411" hidden="1" customWidth="1"/>
    <col min="14657" max="14848" width="9.140625" style="411"/>
    <col min="14849" max="14849" width="7.140625" style="411" customWidth="1"/>
    <col min="14850" max="14850" width="1.42578125" style="411" customWidth="1"/>
    <col min="14851" max="14851" width="3.5703125" style="411" customWidth="1"/>
    <col min="14852" max="14852" width="3.7109375" style="411" customWidth="1"/>
    <col min="14853" max="14853" width="14.7109375" style="411" customWidth="1"/>
    <col min="14854" max="14855" width="9.5703125" style="411" customWidth="1"/>
    <col min="14856" max="14856" width="10.7109375" style="411" customWidth="1"/>
    <col min="14857" max="14857" width="6" style="411" customWidth="1"/>
    <col min="14858" max="14858" width="4.42578125" style="411" customWidth="1"/>
    <col min="14859" max="14859" width="9.85546875" style="411" customWidth="1"/>
    <col min="14860" max="14860" width="10.28515625" style="411" customWidth="1"/>
    <col min="14861" max="14862" width="5.140625" style="411" customWidth="1"/>
    <col min="14863" max="14863" width="1.7109375" style="411" customWidth="1"/>
    <col min="14864" max="14864" width="10.7109375" style="411" customWidth="1"/>
    <col min="14865" max="14865" width="3.5703125" style="411" customWidth="1"/>
    <col min="14866" max="14866" width="1.42578125" style="411" customWidth="1"/>
    <col min="14867" max="14867" width="7" style="411" customWidth="1"/>
    <col min="14868" max="14876" width="0" style="411" hidden="1" customWidth="1"/>
    <col min="14877" max="14877" width="9.42578125" style="411" customWidth="1"/>
    <col min="14878" max="14878" width="12.85546875" style="411" customWidth="1"/>
    <col min="14879" max="14879" width="14" style="411" customWidth="1"/>
    <col min="14880" max="14891" width="9.140625" style="411"/>
    <col min="14892" max="14912" width="0" style="411" hidden="1" customWidth="1"/>
    <col min="14913" max="15104" width="9.140625" style="411"/>
    <col min="15105" max="15105" width="7.140625" style="411" customWidth="1"/>
    <col min="15106" max="15106" width="1.42578125" style="411" customWidth="1"/>
    <col min="15107" max="15107" width="3.5703125" style="411" customWidth="1"/>
    <col min="15108" max="15108" width="3.7109375" style="411" customWidth="1"/>
    <col min="15109" max="15109" width="14.7109375" style="411" customWidth="1"/>
    <col min="15110" max="15111" width="9.5703125" style="411" customWidth="1"/>
    <col min="15112" max="15112" width="10.7109375" style="411" customWidth="1"/>
    <col min="15113" max="15113" width="6" style="411" customWidth="1"/>
    <col min="15114" max="15114" width="4.42578125" style="411" customWidth="1"/>
    <col min="15115" max="15115" width="9.85546875" style="411" customWidth="1"/>
    <col min="15116" max="15116" width="10.28515625" style="411" customWidth="1"/>
    <col min="15117" max="15118" width="5.140625" style="411" customWidth="1"/>
    <col min="15119" max="15119" width="1.7109375" style="411" customWidth="1"/>
    <col min="15120" max="15120" width="10.7109375" style="411" customWidth="1"/>
    <col min="15121" max="15121" width="3.5703125" style="411" customWidth="1"/>
    <col min="15122" max="15122" width="1.42578125" style="411" customWidth="1"/>
    <col min="15123" max="15123" width="7" style="411" customWidth="1"/>
    <col min="15124" max="15132" width="0" style="411" hidden="1" customWidth="1"/>
    <col min="15133" max="15133" width="9.42578125" style="411" customWidth="1"/>
    <col min="15134" max="15134" width="12.85546875" style="411" customWidth="1"/>
    <col min="15135" max="15135" width="14" style="411" customWidth="1"/>
    <col min="15136" max="15147" width="9.140625" style="411"/>
    <col min="15148" max="15168" width="0" style="411" hidden="1" customWidth="1"/>
    <col min="15169" max="15360" width="9.140625" style="411"/>
    <col min="15361" max="15361" width="7.140625" style="411" customWidth="1"/>
    <col min="15362" max="15362" width="1.42578125" style="411" customWidth="1"/>
    <col min="15363" max="15363" width="3.5703125" style="411" customWidth="1"/>
    <col min="15364" max="15364" width="3.7109375" style="411" customWidth="1"/>
    <col min="15365" max="15365" width="14.7109375" style="411" customWidth="1"/>
    <col min="15366" max="15367" width="9.5703125" style="411" customWidth="1"/>
    <col min="15368" max="15368" width="10.7109375" style="411" customWidth="1"/>
    <col min="15369" max="15369" width="6" style="411" customWidth="1"/>
    <col min="15370" max="15370" width="4.42578125" style="411" customWidth="1"/>
    <col min="15371" max="15371" width="9.85546875" style="411" customWidth="1"/>
    <col min="15372" max="15372" width="10.28515625" style="411" customWidth="1"/>
    <col min="15373" max="15374" width="5.140625" style="411" customWidth="1"/>
    <col min="15375" max="15375" width="1.7109375" style="411" customWidth="1"/>
    <col min="15376" max="15376" width="10.7109375" style="411" customWidth="1"/>
    <col min="15377" max="15377" width="3.5703125" style="411" customWidth="1"/>
    <col min="15378" max="15378" width="1.42578125" style="411" customWidth="1"/>
    <col min="15379" max="15379" width="7" style="411" customWidth="1"/>
    <col min="15380" max="15388" width="0" style="411" hidden="1" customWidth="1"/>
    <col min="15389" max="15389" width="9.42578125" style="411" customWidth="1"/>
    <col min="15390" max="15390" width="12.85546875" style="411" customWidth="1"/>
    <col min="15391" max="15391" width="14" style="411" customWidth="1"/>
    <col min="15392" max="15403" width="9.140625" style="411"/>
    <col min="15404" max="15424" width="0" style="411" hidden="1" customWidth="1"/>
    <col min="15425" max="15616" width="9.140625" style="411"/>
    <col min="15617" max="15617" width="7.140625" style="411" customWidth="1"/>
    <col min="15618" max="15618" width="1.42578125" style="411" customWidth="1"/>
    <col min="15619" max="15619" width="3.5703125" style="411" customWidth="1"/>
    <col min="15620" max="15620" width="3.7109375" style="411" customWidth="1"/>
    <col min="15621" max="15621" width="14.7109375" style="411" customWidth="1"/>
    <col min="15622" max="15623" width="9.5703125" style="411" customWidth="1"/>
    <col min="15624" max="15624" width="10.7109375" style="411" customWidth="1"/>
    <col min="15625" max="15625" width="6" style="411" customWidth="1"/>
    <col min="15626" max="15626" width="4.42578125" style="411" customWidth="1"/>
    <col min="15627" max="15627" width="9.85546875" style="411" customWidth="1"/>
    <col min="15628" max="15628" width="10.28515625" style="411" customWidth="1"/>
    <col min="15629" max="15630" width="5.140625" style="411" customWidth="1"/>
    <col min="15631" max="15631" width="1.7109375" style="411" customWidth="1"/>
    <col min="15632" max="15632" width="10.7109375" style="411" customWidth="1"/>
    <col min="15633" max="15633" width="3.5703125" style="411" customWidth="1"/>
    <col min="15634" max="15634" width="1.42578125" style="411" customWidth="1"/>
    <col min="15635" max="15635" width="7" style="411" customWidth="1"/>
    <col min="15636" max="15644" width="0" style="411" hidden="1" customWidth="1"/>
    <col min="15645" max="15645" width="9.42578125" style="411" customWidth="1"/>
    <col min="15646" max="15646" width="12.85546875" style="411" customWidth="1"/>
    <col min="15647" max="15647" width="14" style="411" customWidth="1"/>
    <col min="15648" max="15659" width="9.140625" style="411"/>
    <col min="15660" max="15680" width="0" style="411" hidden="1" customWidth="1"/>
    <col min="15681" max="15872" width="9.140625" style="411"/>
    <col min="15873" max="15873" width="7.140625" style="411" customWidth="1"/>
    <col min="15874" max="15874" width="1.42578125" style="411" customWidth="1"/>
    <col min="15875" max="15875" width="3.5703125" style="411" customWidth="1"/>
    <col min="15876" max="15876" width="3.7109375" style="411" customWidth="1"/>
    <col min="15877" max="15877" width="14.7109375" style="411" customWidth="1"/>
    <col min="15878" max="15879" width="9.5703125" style="411" customWidth="1"/>
    <col min="15880" max="15880" width="10.7109375" style="411" customWidth="1"/>
    <col min="15881" max="15881" width="6" style="411" customWidth="1"/>
    <col min="15882" max="15882" width="4.42578125" style="411" customWidth="1"/>
    <col min="15883" max="15883" width="9.85546875" style="411" customWidth="1"/>
    <col min="15884" max="15884" width="10.28515625" style="411" customWidth="1"/>
    <col min="15885" max="15886" width="5.140625" style="411" customWidth="1"/>
    <col min="15887" max="15887" width="1.7109375" style="411" customWidth="1"/>
    <col min="15888" max="15888" width="10.7109375" style="411" customWidth="1"/>
    <col min="15889" max="15889" width="3.5703125" style="411" customWidth="1"/>
    <col min="15890" max="15890" width="1.42578125" style="411" customWidth="1"/>
    <col min="15891" max="15891" width="7" style="411" customWidth="1"/>
    <col min="15892" max="15900" width="0" style="411" hidden="1" customWidth="1"/>
    <col min="15901" max="15901" width="9.42578125" style="411" customWidth="1"/>
    <col min="15902" max="15902" width="12.85546875" style="411" customWidth="1"/>
    <col min="15903" max="15903" width="14" style="411" customWidth="1"/>
    <col min="15904" max="15915" width="9.140625" style="411"/>
    <col min="15916" max="15936" width="0" style="411" hidden="1" customWidth="1"/>
    <col min="15937" max="16128" width="9.140625" style="411"/>
    <col min="16129" max="16129" width="7.140625" style="411" customWidth="1"/>
    <col min="16130" max="16130" width="1.42578125" style="411" customWidth="1"/>
    <col min="16131" max="16131" width="3.5703125" style="411" customWidth="1"/>
    <col min="16132" max="16132" width="3.7109375" style="411" customWidth="1"/>
    <col min="16133" max="16133" width="14.7109375" style="411" customWidth="1"/>
    <col min="16134" max="16135" width="9.5703125" style="411" customWidth="1"/>
    <col min="16136" max="16136" width="10.7109375" style="411" customWidth="1"/>
    <col min="16137" max="16137" width="6" style="411" customWidth="1"/>
    <col min="16138" max="16138" width="4.42578125" style="411" customWidth="1"/>
    <col min="16139" max="16139" width="9.85546875" style="411" customWidth="1"/>
    <col min="16140" max="16140" width="10.28515625" style="411" customWidth="1"/>
    <col min="16141" max="16142" width="5.140625" style="411" customWidth="1"/>
    <col min="16143" max="16143" width="1.7109375" style="411" customWidth="1"/>
    <col min="16144" max="16144" width="10.7109375" style="411" customWidth="1"/>
    <col min="16145" max="16145" width="3.5703125" style="411" customWidth="1"/>
    <col min="16146" max="16146" width="1.42578125" style="411" customWidth="1"/>
    <col min="16147" max="16147" width="7" style="411" customWidth="1"/>
    <col min="16148" max="16156" width="0" style="411" hidden="1" customWidth="1"/>
    <col min="16157" max="16157" width="9.42578125" style="411" customWidth="1"/>
    <col min="16158" max="16158" width="12.85546875" style="411" customWidth="1"/>
    <col min="16159" max="16159" width="14" style="411" customWidth="1"/>
    <col min="16160" max="16171" width="9.140625" style="411"/>
    <col min="16172" max="16192" width="0" style="411" hidden="1" customWidth="1"/>
    <col min="16193" max="16384" width="9.140625" style="411"/>
  </cols>
  <sheetData>
    <row r="2" spans="2:63" s="338" customFormat="1" ht="6.95" customHeight="1"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7"/>
    </row>
    <row r="3" spans="2:63" s="338" customFormat="1" ht="36.950000000000003" customHeight="1">
      <c r="B3" s="339"/>
      <c r="C3" s="582" t="s">
        <v>2018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340"/>
    </row>
    <row r="4" spans="2:63" s="338" customFormat="1" ht="6.95" customHeight="1">
      <c r="B4" s="33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340"/>
    </row>
    <row r="5" spans="2:63" s="338" customFormat="1" ht="30" customHeight="1">
      <c r="B5" s="339"/>
      <c r="C5" s="337" t="s">
        <v>1321</v>
      </c>
      <c r="D5" s="409"/>
      <c r="E5" s="409"/>
      <c r="F5" s="584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409"/>
      <c r="R5" s="340"/>
    </row>
    <row r="6" spans="2:63" s="338" customFormat="1" ht="36.950000000000003" customHeight="1">
      <c r="B6" s="339"/>
      <c r="C6" s="348" t="s">
        <v>1322</v>
      </c>
      <c r="D6" s="409"/>
      <c r="E6" s="409"/>
      <c r="F6" s="583" t="s">
        <v>2019</v>
      </c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409"/>
      <c r="R6" s="340"/>
    </row>
    <row r="7" spans="2:63" s="338" customFormat="1" ht="6.95" customHeight="1">
      <c r="B7" s="33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340"/>
    </row>
    <row r="8" spans="2:63" s="338" customFormat="1" ht="18" customHeight="1">
      <c r="B8" s="339"/>
      <c r="C8" s="337" t="s">
        <v>1323</v>
      </c>
      <c r="D8" s="409"/>
      <c r="E8" s="409"/>
      <c r="F8" s="410" t="s">
        <v>2020</v>
      </c>
      <c r="G8" s="409"/>
      <c r="H8" s="409"/>
      <c r="I8" s="409"/>
      <c r="J8" s="409"/>
      <c r="K8" s="337" t="s">
        <v>1324</v>
      </c>
      <c r="L8" s="409"/>
      <c r="M8" s="585"/>
      <c r="N8" s="581"/>
      <c r="O8" s="581"/>
      <c r="P8" s="581"/>
      <c r="Q8" s="409"/>
      <c r="R8" s="340"/>
    </row>
    <row r="9" spans="2:63" s="338" customFormat="1" ht="6.95" customHeight="1">
      <c r="B9" s="33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340"/>
    </row>
    <row r="10" spans="2:63" s="338" customFormat="1" ht="15">
      <c r="B10" s="339"/>
      <c r="C10" s="337" t="s">
        <v>1325</v>
      </c>
      <c r="D10" s="409"/>
      <c r="E10" s="409"/>
      <c r="F10" s="410"/>
      <c r="G10" s="409"/>
      <c r="H10" s="409"/>
      <c r="I10" s="409"/>
      <c r="J10" s="409"/>
      <c r="K10" s="337" t="s">
        <v>1327</v>
      </c>
      <c r="L10" s="409"/>
      <c r="M10" s="586"/>
      <c r="N10" s="581"/>
      <c r="O10" s="581"/>
      <c r="P10" s="581"/>
      <c r="Q10" s="581"/>
      <c r="R10" s="340"/>
    </row>
    <row r="11" spans="2:63" s="338" customFormat="1" ht="14.45" customHeight="1">
      <c r="B11" s="339"/>
      <c r="C11" s="337" t="s">
        <v>1326</v>
      </c>
      <c r="D11" s="409"/>
      <c r="E11" s="409"/>
      <c r="F11" s="410"/>
      <c r="G11" s="409"/>
      <c r="H11" s="409"/>
      <c r="I11" s="409"/>
      <c r="J11" s="409"/>
      <c r="K11" s="337" t="s">
        <v>1328</v>
      </c>
      <c r="L11" s="409"/>
      <c r="M11" s="586" t="s">
        <v>2021</v>
      </c>
      <c r="N11" s="581"/>
      <c r="O11" s="581"/>
      <c r="P11" s="581"/>
      <c r="Q11" s="581"/>
      <c r="R11" s="340"/>
    </row>
    <row r="12" spans="2:63" s="338" customFormat="1" ht="10.35" customHeight="1">
      <c r="B12" s="33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340"/>
    </row>
    <row r="13" spans="2:63" s="349" customFormat="1" ht="29.25" customHeight="1">
      <c r="B13" s="350"/>
      <c r="C13" s="351" t="s">
        <v>1335</v>
      </c>
      <c r="D13" s="405" t="s">
        <v>33</v>
      </c>
      <c r="E13" s="405" t="s">
        <v>31</v>
      </c>
      <c r="F13" s="591" t="s">
        <v>63</v>
      </c>
      <c r="G13" s="592"/>
      <c r="H13" s="592"/>
      <c r="I13" s="592"/>
      <c r="J13" s="405" t="s">
        <v>12</v>
      </c>
      <c r="K13" s="405" t="s">
        <v>1336</v>
      </c>
      <c r="L13" s="593" t="s">
        <v>1337</v>
      </c>
      <c r="M13" s="592"/>
      <c r="N13" s="591" t="s">
        <v>1331</v>
      </c>
      <c r="O13" s="592"/>
      <c r="P13" s="592"/>
      <c r="Q13" s="594"/>
      <c r="R13" s="352"/>
      <c r="T13" s="353" t="s">
        <v>1361</v>
      </c>
      <c r="U13" s="354" t="s">
        <v>24</v>
      </c>
      <c r="V13" s="354" t="s">
        <v>1362</v>
      </c>
      <c r="W13" s="354" t="s">
        <v>1363</v>
      </c>
      <c r="X13" s="354" t="s">
        <v>1364</v>
      </c>
      <c r="Y13" s="354" t="s">
        <v>1365</v>
      </c>
      <c r="Z13" s="354" t="s">
        <v>1366</v>
      </c>
      <c r="AA13" s="355" t="s">
        <v>1367</v>
      </c>
    </row>
    <row r="14" spans="2:63" s="338" customFormat="1" ht="29.25" customHeight="1">
      <c r="B14" s="339"/>
      <c r="C14" s="356" t="s">
        <v>1329</v>
      </c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595">
        <f>N15</f>
        <v>0</v>
      </c>
      <c r="O14" s="596"/>
      <c r="P14" s="596"/>
      <c r="Q14" s="596"/>
      <c r="R14" s="340"/>
      <c r="T14" s="357"/>
      <c r="U14" s="341"/>
      <c r="V14" s="341"/>
      <c r="W14" s="358" t="e">
        <f>W15+#REF!</f>
        <v>#REF!</v>
      </c>
      <c r="X14" s="341"/>
      <c r="Y14" s="358" t="e">
        <f>Y15+#REF!</f>
        <v>#REF!</v>
      </c>
      <c r="Z14" s="341"/>
      <c r="AA14" s="359" t="e">
        <f>AA15+#REF!</f>
        <v>#REF!</v>
      </c>
      <c r="AT14" s="336" t="s">
        <v>1368</v>
      </c>
      <c r="AU14" s="336" t="s">
        <v>1360</v>
      </c>
      <c r="BK14" s="360" t="e">
        <f>BK15+#REF!</f>
        <v>#REF!</v>
      </c>
    </row>
    <row r="15" spans="2:63" s="361" customFormat="1" ht="37.35" customHeight="1">
      <c r="B15" s="362"/>
      <c r="C15" s="363"/>
      <c r="D15" s="364" t="s">
        <v>1332</v>
      </c>
      <c r="E15" s="364"/>
      <c r="F15" s="364"/>
      <c r="G15" s="364"/>
      <c r="H15" s="364"/>
      <c r="I15" s="364"/>
      <c r="J15" s="364"/>
      <c r="K15" s="364"/>
      <c r="L15" s="364"/>
      <c r="M15" s="364"/>
      <c r="N15" s="587">
        <f>BK15</f>
        <v>0</v>
      </c>
      <c r="O15" s="588"/>
      <c r="P15" s="588"/>
      <c r="Q15" s="588"/>
      <c r="R15" s="365"/>
      <c r="T15" s="366"/>
      <c r="U15" s="363"/>
      <c r="V15" s="363"/>
      <c r="W15" s="367">
        <f>W16+W23</f>
        <v>7.36</v>
      </c>
      <c r="X15" s="363"/>
      <c r="Y15" s="367">
        <f>Y16+Y23</f>
        <v>0</v>
      </c>
      <c r="Z15" s="363"/>
      <c r="AA15" s="368">
        <f>AA16+AA23</f>
        <v>0</v>
      </c>
      <c r="AR15" s="369" t="s">
        <v>3</v>
      </c>
      <c r="AT15" s="370" t="s">
        <v>1368</v>
      </c>
      <c r="AU15" s="370" t="s">
        <v>1369</v>
      </c>
      <c r="AY15" s="369" t="s">
        <v>1370</v>
      </c>
      <c r="BK15" s="371">
        <f>BK16+BK23</f>
        <v>0</v>
      </c>
    </row>
    <row r="16" spans="2:63" s="361" customFormat="1" ht="19.899999999999999" customHeight="1">
      <c r="B16" s="362"/>
      <c r="C16" s="363"/>
      <c r="D16" s="372" t="s">
        <v>2347</v>
      </c>
      <c r="E16" s="372"/>
      <c r="F16" s="372"/>
      <c r="G16" s="372"/>
      <c r="H16" s="372"/>
      <c r="I16" s="372"/>
      <c r="J16" s="372"/>
      <c r="K16" s="372"/>
      <c r="L16" s="372"/>
      <c r="M16" s="372"/>
      <c r="N16" s="589">
        <f>BK16</f>
        <v>0</v>
      </c>
      <c r="O16" s="590"/>
      <c r="P16" s="590"/>
      <c r="Q16" s="590"/>
      <c r="R16" s="365"/>
      <c r="T16" s="366"/>
      <c r="U16" s="363"/>
      <c r="V16" s="363"/>
      <c r="W16" s="367">
        <f>SUM(W17:W22)</f>
        <v>7.23</v>
      </c>
      <c r="X16" s="363"/>
      <c r="Y16" s="367">
        <f>SUM(Y17:Y22)</f>
        <v>0</v>
      </c>
      <c r="Z16" s="363"/>
      <c r="AA16" s="368">
        <f>SUM(AA17:AA22)</f>
        <v>0</v>
      </c>
      <c r="AR16" s="369" t="s">
        <v>3</v>
      </c>
      <c r="AT16" s="370" t="s">
        <v>1368</v>
      </c>
      <c r="AU16" s="370" t="s">
        <v>1</v>
      </c>
      <c r="AY16" s="369" t="s">
        <v>1370</v>
      </c>
      <c r="BK16" s="371">
        <f>SUM(BK17:BK22)</f>
        <v>0</v>
      </c>
    </row>
    <row r="17" spans="2:65" s="338" customFormat="1" ht="31.5" customHeight="1">
      <c r="B17" s="373"/>
      <c r="C17" s="374" t="s">
        <v>1</v>
      </c>
      <c r="D17" s="374" t="s">
        <v>1338</v>
      </c>
      <c r="E17" s="375" t="s">
        <v>1339</v>
      </c>
      <c r="F17" s="597" t="s">
        <v>1340</v>
      </c>
      <c r="G17" s="598"/>
      <c r="H17" s="598"/>
      <c r="I17" s="598"/>
      <c r="J17" s="376" t="s">
        <v>35</v>
      </c>
      <c r="K17" s="377">
        <v>3</v>
      </c>
      <c r="L17" s="599">
        <v>0</v>
      </c>
      <c r="M17" s="598"/>
      <c r="N17" s="599">
        <f>ROUND(L17*K17,2)</f>
        <v>0</v>
      </c>
      <c r="O17" s="598"/>
      <c r="P17" s="598"/>
      <c r="Q17" s="598"/>
      <c r="R17" s="378"/>
      <c r="T17" s="379" t="s">
        <v>1111</v>
      </c>
      <c r="U17" s="380" t="s">
        <v>1330</v>
      </c>
      <c r="V17" s="381">
        <v>0.19</v>
      </c>
      <c r="W17" s="381">
        <f>V17*K17</f>
        <v>0.57000000000000006</v>
      </c>
      <c r="X17" s="381">
        <v>0</v>
      </c>
      <c r="Y17" s="381">
        <f>X17*K17</f>
        <v>0</v>
      </c>
      <c r="Z17" s="381">
        <v>0</v>
      </c>
      <c r="AA17" s="382">
        <f>Z17*K17</f>
        <v>0</v>
      </c>
      <c r="AR17" s="336" t="s">
        <v>1371</v>
      </c>
      <c r="AT17" s="336" t="s">
        <v>1338</v>
      </c>
      <c r="AU17" s="336" t="s">
        <v>2</v>
      </c>
      <c r="AY17" s="336" t="s">
        <v>1370</v>
      </c>
      <c r="BE17" s="383">
        <f>IF(U17="základní",N17,0)</f>
        <v>0</v>
      </c>
      <c r="BF17" s="383">
        <f>IF(U17="snížená",N17,0)</f>
        <v>0</v>
      </c>
      <c r="BG17" s="383">
        <f>IF(U17="zákl. přenesená",N17,0)</f>
        <v>0</v>
      </c>
      <c r="BH17" s="383">
        <f>IF(U17="sníž. přenesená",N17,0)</f>
        <v>0</v>
      </c>
      <c r="BI17" s="383">
        <f>IF(U17="nulová",N17,0)</f>
        <v>0</v>
      </c>
      <c r="BJ17" s="336" t="s">
        <v>1</v>
      </c>
      <c r="BK17" s="383">
        <f>ROUND(L17*K17,2)</f>
        <v>0</v>
      </c>
      <c r="BL17" s="336" t="s">
        <v>1371</v>
      </c>
      <c r="BM17" s="336" t="s">
        <v>1372</v>
      </c>
    </row>
    <row r="18" spans="2:65" s="338" customFormat="1" ht="22.5" customHeight="1">
      <c r="B18" s="373"/>
      <c r="C18" s="374" t="s">
        <v>2</v>
      </c>
      <c r="D18" s="374" t="s">
        <v>1338</v>
      </c>
      <c r="E18" s="375" t="s">
        <v>1341</v>
      </c>
      <c r="F18" s="597" t="s">
        <v>1342</v>
      </c>
      <c r="G18" s="598"/>
      <c r="H18" s="598"/>
      <c r="I18" s="598"/>
      <c r="J18" s="376" t="s">
        <v>19</v>
      </c>
      <c r="K18" s="377">
        <v>3</v>
      </c>
      <c r="L18" s="599">
        <v>0</v>
      </c>
      <c r="M18" s="598"/>
      <c r="N18" s="599">
        <f>ROUND(L18*K18,2)</f>
        <v>0</v>
      </c>
      <c r="O18" s="598"/>
      <c r="P18" s="598"/>
      <c r="Q18" s="598"/>
      <c r="R18" s="378"/>
      <c r="T18" s="379" t="s">
        <v>1111</v>
      </c>
      <c r="U18" s="380" t="s">
        <v>1330</v>
      </c>
      <c r="V18" s="381">
        <v>0.19</v>
      </c>
      <c r="W18" s="381">
        <f>V18*K18</f>
        <v>0.57000000000000006</v>
      </c>
      <c r="X18" s="381">
        <v>0</v>
      </c>
      <c r="Y18" s="381">
        <f>X18*K18</f>
        <v>0</v>
      </c>
      <c r="Z18" s="381">
        <v>0</v>
      </c>
      <c r="AA18" s="382">
        <f>Z18*K18</f>
        <v>0</v>
      </c>
      <c r="AR18" s="336" t="s">
        <v>1371</v>
      </c>
      <c r="AT18" s="336" t="s">
        <v>1338</v>
      </c>
      <c r="AU18" s="336" t="s">
        <v>2</v>
      </c>
      <c r="AY18" s="336" t="s">
        <v>1370</v>
      </c>
      <c r="BE18" s="383">
        <f>IF(U18="základní",N18,0)</f>
        <v>0</v>
      </c>
      <c r="BF18" s="383">
        <f>IF(U18="snížená",N18,0)</f>
        <v>0</v>
      </c>
      <c r="BG18" s="383">
        <f>IF(U18="zákl. přenesená",N18,0)</f>
        <v>0</v>
      </c>
      <c r="BH18" s="383">
        <f>IF(U18="sníž. přenesená",N18,0)</f>
        <v>0</v>
      </c>
      <c r="BI18" s="383">
        <f>IF(U18="nulová",N18,0)</f>
        <v>0</v>
      </c>
      <c r="BJ18" s="336" t="s">
        <v>1</v>
      </c>
      <c r="BK18" s="383">
        <f>ROUND(L18*K18,2)</f>
        <v>0</v>
      </c>
      <c r="BL18" s="336" t="s">
        <v>1371</v>
      </c>
      <c r="BM18" s="336" t="s">
        <v>1373</v>
      </c>
    </row>
    <row r="19" spans="2:65" s="338" customFormat="1" ht="31.5" customHeight="1">
      <c r="B19" s="373"/>
      <c r="C19" s="374" t="s">
        <v>3</v>
      </c>
      <c r="D19" s="374" t="s">
        <v>1338</v>
      </c>
      <c r="E19" s="375" t="s">
        <v>1343</v>
      </c>
      <c r="F19" s="597" t="s">
        <v>1344</v>
      </c>
      <c r="G19" s="598"/>
      <c r="H19" s="598"/>
      <c r="I19" s="598"/>
      <c r="J19" s="376" t="s">
        <v>35</v>
      </c>
      <c r="K19" s="377">
        <v>7</v>
      </c>
      <c r="L19" s="599">
        <v>0</v>
      </c>
      <c r="M19" s="598"/>
      <c r="N19" s="599">
        <f>ROUND(L19*K19,2)</f>
        <v>0</v>
      </c>
      <c r="O19" s="598"/>
      <c r="P19" s="598"/>
      <c r="Q19" s="598"/>
      <c r="R19" s="378"/>
      <c r="T19" s="379" t="s">
        <v>1111</v>
      </c>
      <c r="U19" s="380" t="s">
        <v>1330</v>
      </c>
      <c r="V19" s="381">
        <v>0.87</v>
      </c>
      <c r="W19" s="381">
        <f>V19*K19</f>
        <v>6.09</v>
      </c>
      <c r="X19" s="381">
        <v>0</v>
      </c>
      <c r="Y19" s="381">
        <f>X19*K19</f>
        <v>0</v>
      </c>
      <c r="Z19" s="381">
        <v>0</v>
      </c>
      <c r="AA19" s="382">
        <f>Z19*K19</f>
        <v>0</v>
      </c>
      <c r="AR19" s="336" t="s">
        <v>1371</v>
      </c>
      <c r="AT19" s="336" t="s">
        <v>1338</v>
      </c>
      <c r="AU19" s="336" t="s">
        <v>2</v>
      </c>
      <c r="AY19" s="336" t="s">
        <v>1370</v>
      </c>
      <c r="BE19" s="383">
        <f>IF(U19="základní",N19,0)</f>
        <v>0</v>
      </c>
      <c r="BF19" s="383">
        <f>IF(U19="snížená",N19,0)</f>
        <v>0</v>
      </c>
      <c r="BG19" s="383">
        <f>IF(U19="zákl. přenesená",N19,0)</f>
        <v>0</v>
      </c>
      <c r="BH19" s="383">
        <f>IF(U19="sníž. přenesená",N19,0)</f>
        <v>0</v>
      </c>
      <c r="BI19" s="383">
        <f>IF(U19="nulová",N19,0)</f>
        <v>0</v>
      </c>
      <c r="BJ19" s="336" t="s">
        <v>1</v>
      </c>
      <c r="BK19" s="383">
        <f>ROUND(L19*K19,2)</f>
        <v>0</v>
      </c>
      <c r="BL19" s="336" t="s">
        <v>1371</v>
      </c>
      <c r="BM19" s="336" t="s">
        <v>1374</v>
      </c>
    </row>
    <row r="20" spans="2:65" s="338" customFormat="1" ht="31.5" customHeight="1">
      <c r="B20" s="373"/>
      <c r="C20" s="384" t="s">
        <v>1345</v>
      </c>
      <c r="D20" s="384" t="s">
        <v>1346</v>
      </c>
      <c r="E20" s="385" t="s">
        <v>1347</v>
      </c>
      <c r="F20" s="600" t="s">
        <v>1348</v>
      </c>
      <c r="G20" s="601"/>
      <c r="H20" s="601"/>
      <c r="I20" s="601"/>
      <c r="J20" s="386" t="s">
        <v>35</v>
      </c>
      <c r="K20" s="387">
        <v>7</v>
      </c>
      <c r="L20" s="602">
        <v>0</v>
      </c>
      <c r="M20" s="601"/>
      <c r="N20" s="602">
        <f>ROUND(L20*K20,2)</f>
        <v>0</v>
      </c>
      <c r="O20" s="598"/>
      <c r="P20" s="598"/>
      <c r="Q20" s="598"/>
      <c r="R20" s="378"/>
      <c r="T20" s="379" t="s">
        <v>1111</v>
      </c>
      <c r="U20" s="380" t="s">
        <v>1330</v>
      </c>
      <c r="V20" s="381">
        <v>0</v>
      </c>
      <c r="W20" s="381">
        <f>V20*K20</f>
        <v>0</v>
      </c>
      <c r="X20" s="381">
        <v>0</v>
      </c>
      <c r="Y20" s="381">
        <f>X20*K20</f>
        <v>0</v>
      </c>
      <c r="Z20" s="381">
        <v>0</v>
      </c>
      <c r="AA20" s="382">
        <f>Z20*K20</f>
        <v>0</v>
      </c>
      <c r="AR20" s="336" t="s">
        <v>1375</v>
      </c>
      <c r="AT20" s="336" t="s">
        <v>1346</v>
      </c>
      <c r="AU20" s="336" t="s">
        <v>2</v>
      </c>
      <c r="AY20" s="336" t="s">
        <v>1370</v>
      </c>
      <c r="BE20" s="383">
        <f>IF(U20="základní",N20,0)</f>
        <v>0</v>
      </c>
      <c r="BF20" s="383">
        <f>IF(U20="snížená",N20,0)</f>
        <v>0</v>
      </c>
      <c r="BG20" s="383">
        <f>IF(U20="zákl. přenesená",N20,0)</f>
        <v>0</v>
      </c>
      <c r="BH20" s="383">
        <f>IF(U20="sníž. přenesená",N20,0)</f>
        <v>0</v>
      </c>
      <c r="BI20" s="383">
        <f>IF(U20="nulová",N20,0)</f>
        <v>0</v>
      </c>
      <c r="BJ20" s="336" t="s">
        <v>1</v>
      </c>
      <c r="BK20" s="383">
        <f>ROUND(L20*K20,2)</f>
        <v>0</v>
      </c>
      <c r="BL20" s="336" t="s">
        <v>1371</v>
      </c>
      <c r="BM20" s="336" t="s">
        <v>1376</v>
      </c>
    </row>
    <row r="21" spans="2:65" s="338" customFormat="1" ht="30" customHeight="1">
      <c r="B21" s="339"/>
      <c r="C21" s="409"/>
      <c r="D21" s="409"/>
      <c r="E21" s="409"/>
      <c r="F21" s="580" t="s">
        <v>1349</v>
      </c>
      <c r="G21" s="581"/>
      <c r="H21" s="581"/>
      <c r="I21" s="581"/>
      <c r="J21" s="409"/>
      <c r="K21" s="409"/>
      <c r="L21" s="409"/>
      <c r="M21" s="409"/>
      <c r="N21" s="409"/>
      <c r="O21" s="409"/>
      <c r="P21" s="409"/>
      <c r="Q21" s="409"/>
      <c r="R21" s="340"/>
      <c r="T21" s="388"/>
      <c r="U21" s="409"/>
      <c r="V21" s="409"/>
      <c r="W21" s="409"/>
      <c r="X21" s="409"/>
      <c r="Y21" s="409"/>
      <c r="Z21" s="409"/>
      <c r="AA21" s="389"/>
      <c r="AT21" s="336" t="s">
        <v>1377</v>
      </c>
      <c r="AU21" s="336" t="s">
        <v>2</v>
      </c>
    </row>
    <row r="22" spans="2:65" s="338" customFormat="1" ht="22.5" customHeight="1">
      <c r="B22" s="373"/>
      <c r="C22" s="384" t="s">
        <v>1350</v>
      </c>
      <c r="D22" s="384" t="s">
        <v>1346</v>
      </c>
      <c r="E22" s="385" t="s">
        <v>1351</v>
      </c>
      <c r="F22" s="600" t="s">
        <v>1352</v>
      </c>
      <c r="G22" s="601"/>
      <c r="H22" s="601"/>
      <c r="I22" s="601"/>
      <c r="J22" s="386" t="s">
        <v>35</v>
      </c>
      <c r="K22" s="387">
        <v>4</v>
      </c>
      <c r="L22" s="602">
        <v>0</v>
      </c>
      <c r="M22" s="601"/>
      <c r="N22" s="602">
        <f>ROUND(L22*K22,2)</f>
        <v>0</v>
      </c>
      <c r="O22" s="598"/>
      <c r="P22" s="598"/>
      <c r="Q22" s="598"/>
      <c r="R22" s="378"/>
      <c r="T22" s="379" t="s">
        <v>1111</v>
      </c>
      <c r="U22" s="380" t="s">
        <v>1330</v>
      </c>
      <c r="V22" s="381">
        <v>0</v>
      </c>
      <c r="W22" s="381">
        <f>V22*K22</f>
        <v>0</v>
      </c>
      <c r="X22" s="381">
        <v>0</v>
      </c>
      <c r="Y22" s="381">
        <f>X22*K22</f>
        <v>0</v>
      </c>
      <c r="Z22" s="381">
        <v>0</v>
      </c>
      <c r="AA22" s="382">
        <f>Z22*K22</f>
        <v>0</v>
      </c>
      <c r="AR22" s="336" t="s">
        <v>1375</v>
      </c>
      <c r="AT22" s="336" t="s">
        <v>1346</v>
      </c>
      <c r="AU22" s="336" t="s">
        <v>2</v>
      </c>
      <c r="AY22" s="336" t="s">
        <v>1370</v>
      </c>
      <c r="BE22" s="383">
        <f>IF(U22="základní",N22,0)</f>
        <v>0</v>
      </c>
      <c r="BF22" s="383">
        <f>IF(U22="snížená",N22,0)</f>
        <v>0</v>
      </c>
      <c r="BG22" s="383">
        <f>IF(U22="zákl. přenesená",N22,0)</f>
        <v>0</v>
      </c>
      <c r="BH22" s="383">
        <f>IF(U22="sníž. přenesená",N22,0)</f>
        <v>0</v>
      </c>
      <c r="BI22" s="383">
        <f>IF(U22="nulová",N22,0)</f>
        <v>0</v>
      </c>
      <c r="BJ22" s="336" t="s">
        <v>1</v>
      </c>
      <c r="BK22" s="383">
        <f>ROUND(L22*K22,2)</f>
        <v>0</v>
      </c>
      <c r="BL22" s="336" t="s">
        <v>1371</v>
      </c>
      <c r="BM22" s="336" t="s">
        <v>1378</v>
      </c>
    </row>
    <row r="23" spans="2:65" s="361" customFormat="1" ht="29.85" customHeight="1">
      <c r="B23" s="362"/>
      <c r="C23" s="363"/>
      <c r="D23" s="372" t="s">
        <v>1334</v>
      </c>
      <c r="E23" s="372"/>
      <c r="F23" s="372"/>
      <c r="G23" s="372"/>
      <c r="H23" s="372"/>
      <c r="I23" s="372"/>
      <c r="J23" s="372"/>
      <c r="K23" s="372"/>
      <c r="L23" s="372"/>
      <c r="M23" s="372"/>
      <c r="N23" s="603"/>
      <c r="O23" s="604"/>
      <c r="P23" s="604"/>
      <c r="Q23" s="604"/>
      <c r="R23" s="365"/>
      <c r="T23" s="366"/>
      <c r="U23" s="363"/>
      <c r="V23" s="363"/>
      <c r="W23" s="367">
        <f>W24</f>
        <v>0.13</v>
      </c>
      <c r="X23" s="363"/>
      <c r="Y23" s="367">
        <f>Y24</f>
        <v>0</v>
      </c>
      <c r="Z23" s="363"/>
      <c r="AA23" s="368">
        <f>AA24</f>
        <v>0</v>
      </c>
      <c r="AR23" s="369" t="s">
        <v>3</v>
      </c>
      <c r="AT23" s="370" t="s">
        <v>1368</v>
      </c>
      <c r="AU23" s="370" t="s">
        <v>1</v>
      </c>
      <c r="AY23" s="369" t="s">
        <v>1370</v>
      </c>
      <c r="BK23" s="371">
        <f>BK24</f>
        <v>0</v>
      </c>
    </row>
    <row r="24" spans="2:65" s="338" customFormat="1" ht="31.5" customHeight="1">
      <c r="B24" s="373"/>
      <c r="C24" s="374" t="s">
        <v>1353</v>
      </c>
      <c r="D24" s="374" t="s">
        <v>1338</v>
      </c>
      <c r="E24" s="375" t="s">
        <v>1356</v>
      </c>
      <c r="F24" s="605" t="s">
        <v>1357</v>
      </c>
      <c r="G24" s="606"/>
      <c r="H24" s="606"/>
      <c r="I24" s="607"/>
      <c r="J24" s="376" t="s">
        <v>832</v>
      </c>
      <c r="K24" s="377">
        <v>1</v>
      </c>
      <c r="L24" s="608">
        <v>0</v>
      </c>
      <c r="M24" s="609"/>
      <c r="N24" s="608">
        <f>ROUND(L24*K24,2)</f>
        <v>0</v>
      </c>
      <c r="O24" s="610"/>
      <c r="P24" s="610"/>
      <c r="Q24" s="609"/>
      <c r="R24" s="378"/>
      <c r="T24" s="379" t="s">
        <v>1111</v>
      </c>
      <c r="U24" s="380" t="s">
        <v>1330</v>
      </c>
      <c r="V24" s="381">
        <v>0.13</v>
      </c>
      <c r="W24" s="381">
        <f>V24*K24</f>
        <v>0.13</v>
      </c>
      <c r="X24" s="381">
        <v>0</v>
      </c>
      <c r="Y24" s="381">
        <f>X24*K24</f>
        <v>0</v>
      </c>
      <c r="Z24" s="381">
        <v>0</v>
      </c>
      <c r="AA24" s="382">
        <f>Z24*K24</f>
        <v>0</v>
      </c>
      <c r="AR24" s="336" t="s">
        <v>1371</v>
      </c>
      <c r="AT24" s="336" t="s">
        <v>1338</v>
      </c>
      <c r="AU24" s="336" t="s">
        <v>2</v>
      </c>
      <c r="AY24" s="336" t="s">
        <v>1370</v>
      </c>
      <c r="BE24" s="383">
        <f>IF(U24="základní",N24,0)</f>
        <v>0</v>
      </c>
      <c r="BF24" s="383">
        <f>IF(U24="snížená",N24,0)</f>
        <v>0</v>
      </c>
      <c r="BG24" s="383">
        <f>IF(U24="zákl. přenesená",N24,0)</f>
        <v>0</v>
      </c>
      <c r="BH24" s="383">
        <f>IF(U24="sníž. přenesená",N24,0)</f>
        <v>0</v>
      </c>
      <c r="BI24" s="383">
        <f>IF(U24="nulová",N24,0)</f>
        <v>0</v>
      </c>
      <c r="BJ24" s="336" t="s">
        <v>1</v>
      </c>
      <c r="BK24" s="383">
        <f>ROUND(L24*K24,2)</f>
        <v>0</v>
      </c>
      <c r="BL24" s="336" t="s">
        <v>1371</v>
      </c>
      <c r="BM24" s="336" t="s">
        <v>1379</v>
      </c>
    </row>
    <row r="25" spans="2:65" s="338" customFormat="1" ht="6.95" customHeight="1">
      <c r="B25" s="342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4"/>
    </row>
  </sheetData>
  <mergeCells count="32">
    <mergeCell ref="F22:I22"/>
    <mergeCell ref="L22:M22"/>
    <mergeCell ref="N22:Q22"/>
    <mergeCell ref="N23:Q23"/>
    <mergeCell ref="F24:I24"/>
    <mergeCell ref="L24:M24"/>
    <mergeCell ref="N24:Q24"/>
    <mergeCell ref="F20:I20"/>
    <mergeCell ref="L20:M20"/>
    <mergeCell ref="N20:Q20"/>
    <mergeCell ref="F17:I17"/>
    <mergeCell ref="L17:M17"/>
    <mergeCell ref="N17:Q17"/>
    <mergeCell ref="F18:I18"/>
    <mergeCell ref="L18:M18"/>
    <mergeCell ref="N18:Q18"/>
    <mergeCell ref="F21:I21"/>
    <mergeCell ref="C3:Q3"/>
    <mergeCell ref="F6:P6"/>
    <mergeCell ref="F5:P5"/>
    <mergeCell ref="M8:P8"/>
    <mergeCell ref="M10:Q10"/>
    <mergeCell ref="N15:Q15"/>
    <mergeCell ref="N16:Q16"/>
    <mergeCell ref="M11:Q11"/>
    <mergeCell ref="F13:I13"/>
    <mergeCell ref="L13:M13"/>
    <mergeCell ref="N13:Q13"/>
    <mergeCell ref="N14:Q14"/>
    <mergeCell ref="F19:I19"/>
    <mergeCell ref="L19:M19"/>
    <mergeCell ref="N19:Q19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77"/>
  <sheetViews>
    <sheetView workbookViewId="0">
      <selection activeCell="L60" sqref="L60"/>
    </sheetView>
  </sheetViews>
  <sheetFormatPr defaultRowHeight="13.5"/>
  <cols>
    <col min="1" max="1" width="7.140625" style="411" customWidth="1"/>
    <col min="2" max="2" width="1.42578125" style="411" customWidth="1"/>
    <col min="3" max="3" width="3.5703125" style="411" customWidth="1"/>
    <col min="4" max="4" width="3.7109375" style="411" customWidth="1"/>
    <col min="5" max="5" width="14.7109375" style="411" customWidth="1"/>
    <col min="6" max="7" width="9.5703125" style="411" customWidth="1"/>
    <col min="8" max="8" width="10.7109375" style="411" customWidth="1"/>
    <col min="9" max="9" width="6" style="411" customWidth="1"/>
    <col min="10" max="10" width="4.42578125" style="411" customWidth="1"/>
    <col min="11" max="11" width="9.85546875" style="411" customWidth="1"/>
    <col min="12" max="12" width="10.28515625" style="411" customWidth="1"/>
    <col min="13" max="14" width="5.140625" style="411" customWidth="1"/>
    <col min="15" max="15" width="1.7109375" style="411" customWidth="1"/>
    <col min="16" max="16" width="10.7109375" style="411" customWidth="1"/>
    <col min="17" max="17" width="3.5703125" style="411" customWidth="1"/>
    <col min="18" max="18" width="1.42578125" style="411" customWidth="1"/>
    <col min="19" max="19" width="7" style="411" customWidth="1"/>
    <col min="20" max="20" width="25.42578125" style="411" hidden="1" customWidth="1"/>
    <col min="21" max="21" width="14" style="411" hidden="1" customWidth="1"/>
    <col min="22" max="22" width="10.5703125" style="411" hidden="1" customWidth="1"/>
    <col min="23" max="23" width="14" style="411" hidden="1" customWidth="1"/>
    <col min="24" max="24" width="10.42578125" style="411" hidden="1" customWidth="1"/>
    <col min="25" max="25" width="12.85546875" style="411" hidden="1" customWidth="1"/>
    <col min="26" max="26" width="9.42578125" style="411" hidden="1" customWidth="1"/>
    <col min="27" max="27" width="12.85546875" style="411" hidden="1" customWidth="1"/>
    <col min="28" max="28" width="14" style="411" hidden="1" customWidth="1"/>
    <col min="29" max="29" width="9.42578125" style="411" customWidth="1"/>
    <col min="30" max="30" width="12.85546875" style="411" customWidth="1"/>
    <col min="31" max="31" width="14" style="411" customWidth="1"/>
    <col min="32" max="43" width="9.140625" style="411"/>
    <col min="44" max="64" width="8" style="411" hidden="1" customWidth="1"/>
    <col min="65" max="256" width="9.140625" style="411"/>
    <col min="257" max="257" width="7.140625" style="411" customWidth="1"/>
    <col min="258" max="258" width="1.42578125" style="411" customWidth="1"/>
    <col min="259" max="259" width="3.5703125" style="411" customWidth="1"/>
    <col min="260" max="260" width="3.7109375" style="411" customWidth="1"/>
    <col min="261" max="261" width="14.7109375" style="411" customWidth="1"/>
    <col min="262" max="263" width="9.5703125" style="411" customWidth="1"/>
    <col min="264" max="264" width="10.7109375" style="411" customWidth="1"/>
    <col min="265" max="265" width="6" style="411" customWidth="1"/>
    <col min="266" max="266" width="4.42578125" style="411" customWidth="1"/>
    <col min="267" max="267" width="9.85546875" style="411" customWidth="1"/>
    <col min="268" max="268" width="10.28515625" style="411" customWidth="1"/>
    <col min="269" max="270" width="5.140625" style="411" customWidth="1"/>
    <col min="271" max="271" width="1.7109375" style="411" customWidth="1"/>
    <col min="272" max="272" width="10.7109375" style="411" customWidth="1"/>
    <col min="273" max="273" width="3.5703125" style="411" customWidth="1"/>
    <col min="274" max="274" width="1.42578125" style="411" customWidth="1"/>
    <col min="275" max="275" width="7" style="411" customWidth="1"/>
    <col min="276" max="284" width="0" style="411" hidden="1" customWidth="1"/>
    <col min="285" max="285" width="9.42578125" style="411" customWidth="1"/>
    <col min="286" max="286" width="12.85546875" style="411" customWidth="1"/>
    <col min="287" max="287" width="14" style="411" customWidth="1"/>
    <col min="288" max="299" width="9.140625" style="411"/>
    <col min="300" max="320" width="0" style="411" hidden="1" customWidth="1"/>
    <col min="321" max="512" width="9.140625" style="411"/>
    <col min="513" max="513" width="7.140625" style="411" customWidth="1"/>
    <col min="514" max="514" width="1.42578125" style="411" customWidth="1"/>
    <col min="515" max="515" width="3.5703125" style="411" customWidth="1"/>
    <col min="516" max="516" width="3.7109375" style="411" customWidth="1"/>
    <col min="517" max="517" width="14.7109375" style="411" customWidth="1"/>
    <col min="518" max="519" width="9.5703125" style="411" customWidth="1"/>
    <col min="520" max="520" width="10.7109375" style="411" customWidth="1"/>
    <col min="521" max="521" width="6" style="411" customWidth="1"/>
    <col min="522" max="522" width="4.42578125" style="411" customWidth="1"/>
    <col min="523" max="523" width="9.85546875" style="411" customWidth="1"/>
    <col min="524" max="524" width="10.28515625" style="411" customWidth="1"/>
    <col min="525" max="526" width="5.140625" style="411" customWidth="1"/>
    <col min="527" max="527" width="1.7109375" style="411" customWidth="1"/>
    <col min="528" max="528" width="10.7109375" style="411" customWidth="1"/>
    <col min="529" max="529" width="3.5703125" style="411" customWidth="1"/>
    <col min="530" max="530" width="1.42578125" style="411" customWidth="1"/>
    <col min="531" max="531" width="7" style="411" customWidth="1"/>
    <col min="532" max="540" width="0" style="411" hidden="1" customWidth="1"/>
    <col min="541" max="541" width="9.42578125" style="411" customWidth="1"/>
    <col min="542" max="542" width="12.85546875" style="411" customWidth="1"/>
    <col min="543" max="543" width="14" style="411" customWidth="1"/>
    <col min="544" max="555" width="9.140625" style="411"/>
    <col min="556" max="576" width="0" style="411" hidden="1" customWidth="1"/>
    <col min="577" max="768" width="9.140625" style="411"/>
    <col min="769" max="769" width="7.140625" style="411" customWidth="1"/>
    <col min="770" max="770" width="1.42578125" style="411" customWidth="1"/>
    <col min="771" max="771" width="3.5703125" style="411" customWidth="1"/>
    <col min="772" max="772" width="3.7109375" style="411" customWidth="1"/>
    <col min="773" max="773" width="14.7109375" style="411" customWidth="1"/>
    <col min="774" max="775" width="9.5703125" style="411" customWidth="1"/>
    <col min="776" max="776" width="10.7109375" style="411" customWidth="1"/>
    <col min="777" max="777" width="6" style="411" customWidth="1"/>
    <col min="778" max="778" width="4.42578125" style="411" customWidth="1"/>
    <col min="779" max="779" width="9.85546875" style="411" customWidth="1"/>
    <col min="780" max="780" width="10.28515625" style="411" customWidth="1"/>
    <col min="781" max="782" width="5.140625" style="411" customWidth="1"/>
    <col min="783" max="783" width="1.7109375" style="411" customWidth="1"/>
    <col min="784" max="784" width="10.7109375" style="411" customWidth="1"/>
    <col min="785" max="785" width="3.5703125" style="411" customWidth="1"/>
    <col min="786" max="786" width="1.42578125" style="411" customWidth="1"/>
    <col min="787" max="787" width="7" style="411" customWidth="1"/>
    <col min="788" max="796" width="0" style="411" hidden="1" customWidth="1"/>
    <col min="797" max="797" width="9.42578125" style="411" customWidth="1"/>
    <col min="798" max="798" width="12.85546875" style="411" customWidth="1"/>
    <col min="799" max="799" width="14" style="411" customWidth="1"/>
    <col min="800" max="811" width="9.140625" style="411"/>
    <col min="812" max="832" width="0" style="411" hidden="1" customWidth="1"/>
    <col min="833" max="1024" width="9.140625" style="411"/>
    <col min="1025" max="1025" width="7.140625" style="411" customWidth="1"/>
    <col min="1026" max="1026" width="1.42578125" style="411" customWidth="1"/>
    <col min="1027" max="1027" width="3.5703125" style="411" customWidth="1"/>
    <col min="1028" max="1028" width="3.7109375" style="411" customWidth="1"/>
    <col min="1029" max="1029" width="14.7109375" style="411" customWidth="1"/>
    <col min="1030" max="1031" width="9.5703125" style="411" customWidth="1"/>
    <col min="1032" max="1032" width="10.7109375" style="411" customWidth="1"/>
    <col min="1033" max="1033" width="6" style="411" customWidth="1"/>
    <col min="1034" max="1034" width="4.42578125" style="411" customWidth="1"/>
    <col min="1035" max="1035" width="9.85546875" style="411" customWidth="1"/>
    <col min="1036" max="1036" width="10.28515625" style="411" customWidth="1"/>
    <col min="1037" max="1038" width="5.140625" style="411" customWidth="1"/>
    <col min="1039" max="1039" width="1.7109375" style="411" customWidth="1"/>
    <col min="1040" max="1040" width="10.7109375" style="411" customWidth="1"/>
    <col min="1041" max="1041" width="3.5703125" style="411" customWidth="1"/>
    <col min="1042" max="1042" width="1.42578125" style="411" customWidth="1"/>
    <col min="1043" max="1043" width="7" style="411" customWidth="1"/>
    <col min="1044" max="1052" width="0" style="411" hidden="1" customWidth="1"/>
    <col min="1053" max="1053" width="9.42578125" style="411" customWidth="1"/>
    <col min="1054" max="1054" width="12.85546875" style="411" customWidth="1"/>
    <col min="1055" max="1055" width="14" style="411" customWidth="1"/>
    <col min="1056" max="1067" width="9.140625" style="411"/>
    <col min="1068" max="1088" width="0" style="411" hidden="1" customWidth="1"/>
    <col min="1089" max="1280" width="9.140625" style="411"/>
    <col min="1281" max="1281" width="7.140625" style="411" customWidth="1"/>
    <col min="1282" max="1282" width="1.42578125" style="411" customWidth="1"/>
    <col min="1283" max="1283" width="3.5703125" style="411" customWidth="1"/>
    <col min="1284" max="1284" width="3.7109375" style="411" customWidth="1"/>
    <col min="1285" max="1285" width="14.7109375" style="411" customWidth="1"/>
    <col min="1286" max="1287" width="9.5703125" style="411" customWidth="1"/>
    <col min="1288" max="1288" width="10.7109375" style="411" customWidth="1"/>
    <col min="1289" max="1289" width="6" style="411" customWidth="1"/>
    <col min="1290" max="1290" width="4.42578125" style="411" customWidth="1"/>
    <col min="1291" max="1291" width="9.85546875" style="411" customWidth="1"/>
    <col min="1292" max="1292" width="10.28515625" style="411" customWidth="1"/>
    <col min="1293" max="1294" width="5.140625" style="411" customWidth="1"/>
    <col min="1295" max="1295" width="1.7109375" style="411" customWidth="1"/>
    <col min="1296" max="1296" width="10.7109375" style="411" customWidth="1"/>
    <col min="1297" max="1297" width="3.5703125" style="411" customWidth="1"/>
    <col min="1298" max="1298" width="1.42578125" style="411" customWidth="1"/>
    <col min="1299" max="1299" width="7" style="411" customWidth="1"/>
    <col min="1300" max="1308" width="0" style="411" hidden="1" customWidth="1"/>
    <col min="1309" max="1309" width="9.42578125" style="411" customWidth="1"/>
    <col min="1310" max="1310" width="12.85546875" style="411" customWidth="1"/>
    <col min="1311" max="1311" width="14" style="411" customWidth="1"/>
    <col min="1312" max="1323" width="9.140625" style="411"/>
    <col min="1324" max="1344" width="0" style="411" hidden="1" customWidth="1"/>
    <col min="1345" max="1536" width="9.140625" style="411"/>
    <col min="1537" max="1537" width="7.140625" style="411" customWidth="1"/>
    <col min="1538" max="1538" width="1.42578125" style="411" customWidth="1"/>
    <col min="1539" max="1539" width="3.5703125" style="411" customWidth="1"/>
    <col min="1540" max="1540" width="3.7109375" style="411" customWidth="1"/>
    <col min="1541" max="1541" width="14.7109375" style="411" customWidth="1"/>
    <col min="1542" max="1543" width="9.5703125" style="411" customWidth="1"/>
    <col min="1544" max="1544" width="10.7109375" style="411" customWidth="1"/>
    <col min="1545" max="1545" width="6" style="411" customWidth="1"/>
    <col min="1546" max="1546" width="4.42578125" style="411" customWidth="1"/>
    <col min="1547" max="1547" width="9.85546875" style="411" customWidth="1"/>
    <col min="1548" max="1548" width="10.28515625" style="411" customWidth="1"/>
    <col min="1549" max="1550" width="5.140625" style="411" customWidth="1"/>
    <col min="1551" max="1551" width="1.7109375" style="411" customWidth="1"/>
    <col min="1552" max="1552" width="10.7109375" style="411" customWidth="1"/>
    <col min="1553" max="1553" width="3.5703125" style="411" customWidth="1"/>
    <col min="1554" max="1554" width="1.42578125" style="411" customWidth="1"/>
    <col min="1555" max="1555" width="7" style="411" customWidth="1"/>
    <col min="1556" max="1564" width="0" style="411" hidden="1" customWidth="1"/>
    <col min="1565" max="1565" width="9.42578125" style="411" customWidth="1"/>
    <col min="1566" max="1566" width="12.85546875" style="411" customWidth="1"/>
    <col min="1567" max="1567" width="14" style="411" customWidth="1"/>
    <col min="1568" max="1579" width="9.140625" style="411"/>
    <col min="1580" max="1600" width="0" style="411" hidden="1" customWidth="1"/>
    <col min="1601" max="1792" width="9.140625" style="411"/>
    <col min="1793" max="1793" width="7.140625" style="411" customWidth="1"/>
    <col min="1794" max="1794" width="1.42578125" style="411" customWidth="1"/>
    <col min="1795" max="1795" width="3.5703125" style="411" customWidth="1"/>
    <col min="1796" max="1796" width="3.7109375" style="411" customWidth="1"/>
    <col min="1797" max="1797" width="14.7109375" style="411" customWidth="1"/>
    <col min="1798" max="1799" width="9.5703125" style="411" customWidth="1"/>
    <col min="1800" max="1800" width="10.7109375" style="411" customWidth="1"/>
    <col min="1801" max="1801" width="6" style="411" customWidth="1"/>
    <col min="1802" max="1802" width="4.42578125" style="411" customWidth="1"/>
    <col min="1803" max="1803" width="9.85546875" style="411" customWidth="1"/>
    <col min="1804" max="1804" width="10.28515625" style="411" customWidth="1"/>
    <col min="1805" max="1806" width="5.140625" style="411" customWidth="1"/>
    <col min="1807" max="1807" width="1.7109375" style="411" customWidth="1"/>
    <col min="1808" max="1808" width="10.7109375" style="411" customWidth="1"/>
    <col min="1809" max="1809" width="3.5703125" style="411" customWidth="1"/>
    <col min="1810" max="1810" width="1.42578125" style="411" customWidth="1"/>
    <col min="1811" max="1811" width="7" style="411" customWidth="1"/>
    <col min="1812" max="1820" width="0" style="411" hidden="1" customWidth="1"/>
    <col min="1821" max="1821" width="9.42578125" style="411" customWidth="1"/>
    <col min="1822" max="1822" width="12.85546875" style="411" customWidth="1"/>
    <col min="1823" max="1823" width="14" style="411" customWidth="1"/>
    <col min="1824" max="1835" width="9.140625" style="411"/>
    <col min="1836" max="1856" width="0" style="411" hidden="1" customWidth="1"/>
    <col min="1857" max="2048" width="9.140625" style="411"/>
    <col min="2049" max="2049" width="7.140625" style="411" customWidth="1"/>
    <col min="2050" max="2050" width="1.42578125" style="411" customWidth="1"/>
    <col min="2051" max="2051" width="3.5703125" style="411" customWidth="1"/>
    <col min="2052" max="2052" width="3.7109375" style="411" customWidth="1"/>
    <col min="2053" max="2053" width="14.7109375" style="411" customWidth="1"/>
    <col min="2054" max="2055" width="9.5703125" style="411" customWidth="1"/>
    <col min="2056" max="2056" width="10.7109375" style="411" customWidth="1"/>
    <col min="2057" max="2057" width="6" style="411" customWidth="1"/>
    <col min="2058" max="2058" width="4.42578125" style="411" customWidth="1"/>
    <col min="2059" max="2059" width="9.85546875" style="411" customWidth="1"/>
    <col min="2060" max="2060" width="10.28515625" style="411" customWidth="1"/>
    <col min="2061" max="2062" width="5.140625" style="411" customWidth="1"/>
    <col min="2063" max="2063" width="1.7109375" style="411" customWidth="1"/>
    <col min="2064" max="2064" width="10.7109375" style="411" customWidth="1"/>
    <col min="2065" max="2065" width="3.5703125" style="411" customWidth="1"/>
    <col min="2066" max="2066" width="1.42578125" style="411" customWidth="1"/>
    <col min="2067" max="2067" width="7" style="411" customWidth="1"/>
    <col min="2068" max="2076" width="0" style="411" hidden="1" customWidth="1"/>
    <col min="2077" max="2077" width="9.42578125" style="411" customWidth="1"/>
    <col min="2078" max="2078" width="12.85546875" style="411" customWidth="1"/>
    <col min="2079" max="2079" width="14" style="411" customWidth="1"/>
    <col min="2080" max="2091" width="9.140625" style="411"/>
    <col min="2092" max="2112" width="0" style="411" hidden="1" customWidth="1"/>
    <col min="2113" max="2304" width="9.140625" style="411"/>
    <col min="2305" max="2305" width="7.140625" style="411" customWidth="1"/>
    <col min="2306" max="2306" width="1.42578125" style="411" customWidth="1"/>
    <col min="2307" max="2307" width="3.5703125" style="411" customWidth="1"/>
    <col min="2308" max="2308" width="3.7109375" style="411" customWidth="1"/>
    <col min="2309" max="2309" width="14.7109375" style="411" customWidth="1"/>
    <col min="2310" max="2311" width="9.5703125" style="411" customWidth="1"/>
    <col min="2312" max="2312" width="10.7109375" style="411" customWidth="1"/>
    <col min="2313" max="2313" width="6" style="411" customWidth="1"/>
    <col min="2314" max="2314" width="4.42578125" style="411" customWidth="1"/>
    <col min="2315" max="2315" width="9.85546875" style="411" customWidth="1"/>
    <col min="2316" max="2316" width="10.28515625" style="411" customWidth="1"/>
    <col min="2317" max="2318" width="5.140625" style="411" customWidth="1"/>
    <col min="2319" max="2319" width="1.7109375" style="411" customWidth="1"/>
    <col min="2320" max="2320" width="10.7109375" style="411" customWidth="1"/>
    <col min="2321" max="2321" width="3.5703125" style="411" customWidth="1"/>
    <col min="2322" max="2322" width="1.42578125" style="411" customWidth="1"/>
    <col min="2323" max="2323" width="7" style="411" customWidth="1"/>
    <col min="2324" max="2332" width="0" style="411" hidden="1" customWidth="1"/>
    <col min="2333" max="2333" width="9.42578125" style="411" customWidth="1"/>
    <col min="2334" max="2334" width="12.85546875" style="411" customWidth="1"/>
    <col min="2335" max="2335" width="14" style="411" customWidth="1"/>
    <col min="2336" max="2347" width="9.140625" style="411"/>
    <col min="2348" max="2368" width="0" style="411" hidden="1" customWidth="1"/>
    <col min="2369" max="2560" width="9.140625" style="411"/>
    <col min="2561" max="2561" width="7.140625" style="411" customWidth="1"/>
    <col min="2562" max="2562" width="1.42578125" style="411" customWidth="1"/>
    <col min="2563" max="2563" width="3.5703125" style="411" customWidth="1"/>
    <col min="2564" max="2564" width="3.7109375" style="411" customWidth="1"/>
    <col min="2565" max="2565" width="14.7109375" style="411" customWidth="1"/>
    <col min="2566" max="2567" width="9.5703125" style="411" customWidth="1"/>
    <col min="2568" max="2568" width="10.7109375" style="411" customWidth="1"/>
    <col min="2569" max="2569" width="6" style="411" customWidth="1"/>
    <col min="2570" max="2570" width="4.42578125" style="411" customWidth="1"/>
    <col min="2571" max="2571" width="9.85546875" style="411" customWidth="1"/>
    <col min="2572" max="2572" width="10.28515625" style="411" customWidth="1"/>
    <col min="2573" max="2574" width="5.140625" style="411" customWidth="1"/>
    <col min="2575" max="2575" width="1.7109375" style="411" customWidth="1"/>
    <col min="2576" max="2576" width="10.7109375" style="411" customWidth="1"/>
    <col min="2577" max="2577" width="3.5703125" style="411" customWidth="1"/>
    <col min="2578" max="2578" width="1.42578125" style="411" customWidth="1"/>
    <col min="2579" max="2579" width="7" style="411" customWidth="1"/>
    <col min="2580" max="2588" width="0" style="411" hidden="1" customWidth="1"/>
    <col min="2589" max="2589" width="9.42578125" style="411" customWidth="1"/>
    <col min="2590" max="2590" width="12.85546875" style="411" customWidth="1"/>
    <col min="2591" max="2591" width="14" style="411" customWidth="1"/>
    <col min="2592" max="2603" width="9.140625" style="411"/>
    <col min="2604" max="2624" width="0" style="411" hidden="1" customWidth="1"/>
    <col min="2625" max="2816" width="9.140625" style="411"/>
    <col min="2817" max="2817" width="7.140625" style="411" customWidth="1"/>
    <col min="2818" max="2818" width="1.42578125" style="411" customWidth="1"/>
    <col min="2819" max="2819" width="3.5703125" style="411" customWidth="1"/>
    <col min="2820" max="2820" width="3.7109375" style="411" customWidth="1"/>
    <col min="2821" max="2821" width="14.7109375" style="411" customWidth="1"/>
    <col min="2822" max="2823" width="9.5703125" style="411" customWidth="1"/>
    <col min="2824" max="2824" width="10.7109375" style="411" customWidth="1"/>
    <col min="2825" max="2825" width="6" style="411" customWidth="1"/>
    <col min="2826" max="2826" width="4.42578125" style="411" customWidth="1"/>
    <col min="2827" max="2827" width="9.85546875" style="411" customWidth="1"/>
    <col min="2828" max="2828" width="10.28515625" style="411" customWidth="1"/>
    <col min="2829" max="2830" width="5.140625" style="411" customWidth="1"/>
    <col min="2831" max="2831" width="1.7109375" style="411" customWidth="1"/>
    <col min="2832" max="2832" width="10.7109375" style="411" customWidth="1"/>
    <col min="2833" max="2833" width="3.5703125" style="411" customWidth="1"/>
    <col min="2834" max="2834" width="1.42578125" style="411" customWidth="1"/>
    <col min="2835" max="2835" width="7" style="411" customWidth="1"/>
    <col min="2836" max="2844" width="0" style="411" hidden="1" customWidth="1"/>
    <col min="2845" max="2845" width="9.42578125" style="411" customWidth="1"/>
    <col min="2846" max="2846" width="12.85546875" style="411" customWidth="1"/>
    <col min="2847" max="2847" width="14" style="411" customWidth="1"/>
    <col min="2848" max="2859" width="9.140625" style="411"/>
    <col min="2860" max="2880" width="0" style="411" hidden="1" customWidth="1"/>
    <col min="2881" max="3072" width="9.140625" style="411"/>
    <col min="3073" max="3073" width="7.140625" style="411" customWidth="1"/>
    <col min="3074" max="3074" width="1.42578125" style="411" customWidth="1"/>
    <col min="3075" max="3075" width="3.5703125" style="411" customWidth="1"/>
    <col min="3076" max="3076" width="3.7109375" style="411" customWidth="1"/>
    <col min="3077" max="3077" width="14.7109375" style="411" customWidth="1"/>
    <col min="3078" max="3079" width="9.5703125" style="411" customWidth="1"/>
    <col min="3080" max="3080" width="10.7109375" style="411" customWidth="1"/>
    <col min="3081" max="3081" width="6" style="411" customWidth="1"/>
    <col min="3082" max="3082" width="4.42578125" style="411" customWidth="1"/>
    <col min="3083" max="3083" width="9.85546875" style="411" customWidth="1"/>
    <col min="3084" max="3084" width="10.28515625" style="411" customWidth="1"/>
    <col min="3085" max="3086" width="5.140625" style="411" customWidth="1"/>
    <col min="3087" max="3087" width="1.7109375" style="411" customWidth="1"/>
    <col min="3088" max="3088" width="10.7109375" style="411" customWidth="1"/>
    <col min="3089" max="3089" width="3.5703125" style="411" customWidth="1"/>
    <col min="3090" max="3090" width="1.42578125" style="411" customWidth="1"/>
    <col min="3091" max="3091" width="7" style="411" customWidth="1"/>
    <col min="3092" max="3100" width="0" style="411" hidden="1" customWidth="1"/>
    <col min="3101" max="3101" width="9.42578125" style="411" customWidth="1"/>
    <col min="3102" max="3102" width="12.85546875" style="411" customWidth="1"/>
    <col min="3103" max="3103" width="14" style="411" customWidth="1"/>
    <col min="3104" max="3115" width="9.140625" style="411"/>
    <col min="3116" max="3136" width="0" style="411" hidden="1" customWidth="1"/>
    <col min="3137" max="3328" width="9.140625" style="411"/>
    <col min="3329" max="3329" width="7.140625" style="411" customWidth="1"/>
    <col min="3330" max="3330" width="1.42578125" style="411" customWidth="1"/>
    <col min="3331" max="3331" width="3.5703125" style="411" customWidth="1"/>
    <col min="3332" max="3332" width="3.7109375" style="411" customWidth="1"/>
    <col min="3333" max="3333" width="14.7109375" style="411" customWidth="1"/>
    <col min="3334" max="3335" width="9.5703125" style="411" customWidth="1"/>
    <col min="3336" max="3336" width="10.7109375" style="411" customWidth="1"/>
    <col min="3337" max="3337" width="6" style="411" customWidth="1"/>
    <col min="3338" max="3338" width="4.42578125" style="411" customWidth="1"/>
    <col min="3339" max="3339" width="9.85546875" style="411" customWidth="1"/>
    <col min="3340" max="3340" width="10.28515625" style="411" customWidth="1"/>
    <col min="3341" max="3342" width="5.140625" style="411" customWidth="1"/>
    <col min="3343" max="3343" width="1.7109375" style="411" customWidth="1"/>
    <col min="3344" max="3344" width="10.7109375" style="411" customWidth="1"/>
    <col min="3345" max="3345" width="3.5703125" style="411" customWidth="1"/>
    <col min="3346" max="3346" width="1.42578125" style="411" customWidth="1"/>
    <col min="3347" max="3347" width="7" style="411" customWidth="1"/>
    <col min="3348" max="3356" width="0" style="411" hidden="1" customWidth="1"/>
    <col min="3357" max="3357" width="9.42578125" style="411" customWidth="1"/>
    <col min="3358" max="3358" width="12.85546875" style="411" customWidth="1"/>
    <col min="3359" max="3359" width="14" style="411" customWidth="1"/>
    <col min="3360" max="3371" width="9.140625" style="411"/>
    <col min="3372" max="3392" width="0" style="411" hidden="1" customWidth="1"/>
    <col min="3393" max="3584" width="9.140625" style="411"/>
    <col min="3585" max="3585" width="7.140625" style="411" customWidth="1"/>
    <col min="3586" max="3586" width="1.42578125" style="411" customWidth="1"/>
    <col min="3587" max="3587" width="3.5703125" style="411" customWidth="1"/>
    <col min="3588" max="3588" width="3.7109375" style="411" customWidth="1"/>
    <col min="3589" max="3589" width="14.7109375" style="411" customWidth="1"/>
    <col min="3590" max="3591" width="9.5703125" style="411" customWidth="1"/>
    <col min="3592" max="3592" width="10.7109375" style="411" customWidth="1"/>
    <col min="3593" max="3593" width="6" style="411" customWidth="1"/>
    <col min="3594" max="3594" width="4.42578125" style="411" customWidth="1"/>
    <col min="3595" max="3595" width="9.85546875" style="411" customWidth="1"/>
    <col min="3596" max="3596" width="10.28515625" style="411" customWidth="1"/>
    <col min="3597" max="3598" width="5.140625" style="411" customWidth="1"/>
    <col min="3599" max="3599" width="1.7109375" style="411" customWidth="1"/>
    <col min="3600" max="3600" width="10.7109375" style="411" customWidth="1"/>
    <col min="3601" max="3601" width="3.5703125" style="411" customWidth="1"/>
    <col min="3602" max="3602" width="1.42578125" style="411" customWidth="1"/>
    <col min="3603" max="3603" width="7" style="411" customWidth="1"/>
    <col min="3604" max="3612" width="0" style="411" hidden="1" customWidth="1"/>
    <col min="3613" max="3613" width="9.42578125" style="411" customWidth="1"/>
    <col min="3614" max="3614" width="12.85546875" style="411" customWidth="1"/>
    <col min="3615" max="3615" width="14" style="411" customWidth="1"/>
    <col min="3616" max="3627" width="9.140625" style="411"/>
    <col min="3628" max="3648" width="0" style="411" hidden="1" customWidth="1"/>
    <col min="3649" max="3840" width="9.140625" style="411"/>
    <col min="3841" max="3841" width="7.140625" style="411" customWidth="1"/>
    <col min="3842" max="3842" width="1.42578125" style="411" customWidth="1"/>
    <col min="3843" max="3843" width="3.5703125" style="411" customWidth="1"/>
    <col min="3844" max="3844" width="3.7109375" style="411" customWidth="1"/>
    <col min="3845" max="3845" width="14.7109375" style="411" customWidth="1"/>
    <col min="3846" max="3847" width="9.5703125" style="411" customWidth="1"/>
    <col min="3848" max="3848" width="10.7109375" style="411" customWidth="1"/>
    <col min="3849" max="3849" width="6" style="411" customWidth="1"/>
    <col min="3850" max="3850" width="4.42578125" style="411" customWidth="1"/>
    <col min="3851" max="3851" width="9.85546875" style="411" customWidth="1"/>
    <col min="3852" max="3852" width="10.28515625" style="411" customWidth="1"/>
    <col min="3853" max="3854" width="5.140625" style="411" customWidth="1"/>
    <col min="3855" max="3855" width="1.7109375" style="411" customWidth="1"/>
    <col min="3856" max="3856" width="10.7109375" style="411" customWidth="1"/>
    <col min="3857" max="3857" width="3.5703125" style="411" customWidth="1"/>
    <col min="3858" max="3858" width="1.42578125" style="411" customWidth="1"/>
    <col min="3859" max="3859" width="7" style="411" customWidth="1"/>
    <col min="3860" max="3868" width="0" style="411" hidden="1" customWidth="1"/>
    <col min="3869" max="3869" width="9.42578125" style="411" customWidth="1"/>
    <col min="3870" max="3870" width="12.85546875" style="411" customWidth="1"/>
    <col min="3871" max="3871" width="14" style="411" customWidth="1"/>
    <col min="3872" max="3883" width="9.140625" style="411"/>
    <col min="3884" max="3904" width="0" style="411" hidden="1" customWidth="1"/>
    <col min="3905" max="4096" width="9.140625" style="411"/>
    <col min="4097" max="4097" width="7.140625" style="411" customWidth="1"/>
    <col min="4098" max="4098" width="1.42578125" style="411" customWidth="1"/>
    <col min="4099" max="4099" width="3.5703125" style="411" customWidth="1"/>
    <col min="4100" max="4100" width="3.7109375" style="411" customWidth="1"/>
    <col min="4101" max="4101" width="14.7109375" style="411" customWidth="1"/>
    <col min="4102" max="4103" width="9.5703125" style="411" customWidth="1"/>
    <col min="4104" max="4104" width="10.7109375" style="411" customWidth="1"/>
    <col min="4105" max="4105" width="6" style="411" customWidth="1"/>
    <col min="4106" max="4106" width="4.42578125" style="411" customWidth="1"/>
    <col min="4107" max="4107" width="9.85546875" style="411" customWidth="1"/>
    <col min="4108" max="4108" width="10.28515625" style="411" customWidth="1"/>
    <col min="4109" max="4110" width="5.140625" style="411" customWidth="1"/>
    <col min="4111" max="4111" width="1.7109375" style="411" customWidth="1"/>
    <col min="4112" max="4112" width="10.7109375" style="411" customWidth="1"/>
    <col min="4113" max="4113" width="3.5703125" style="411" customWidth="1"/>
    <col min="4114" max="4114" width="1.42578125" style="411" customWidth="1"/>
    <col min="4115" max="4115" width="7" style="411" customWidth="1"/>
    <col min="4116" max="4124" width="0" style="411" hidden="1" customWidth="1"/>
    <col min="4125" max="4125" width="9.42578125" style="411" customWidth="1"/>
    <col min="4126" max="4126" width="12.85546875" style="411" customWidth="1"/>
    <col min="4127" max="4127" width="14" style="411" customWidth="1"/>
    <col min="4128" max="4139" width="9.140625" style="411"/>
    <col min="4140" max="4160" width="0" style="411" hidden="1" customWidth="1"/>
    <col min="4161" max="4352" width="9.140625" style="411"/>
    <col min="4353" max="4353" width="7.140625" style="411" customWidth="1"/>
    <col min="4354" max="4354" width="1.42578125" style="411" customWidth="1"/>
    <col min="4355" max="4355" width="3.5703125" style="411" customWidth="1"/>
    <col min="4356" max="4356" width="3.7109375" style="411" customWidth="1"/>
    <col min="4357" max="4357" width="14.7109375" style="411" customWidth="1"/>
    <col min="4358" max="4359" width="9.5703125" style="411" customWidth="1"/>
    <col min="4360" max="4360" width="10.7109375" style="411" customWidth="1"/>
    <col min="4361" max="4361" width="6" style="411" customWidth="1"/>
    <col min="4362" max="4362" width="4.42578125" style="411" customWidth="1"/>
    <col min="4363" max="4363" width="9.85546875" style="411" customWidth="1"/>
    <col min="4364" max="4364" width="10.28515625" style="411" customWidth="1"/>
    <col min="4365" max="4366" width="5.140625" style="411" customWidth="1"/>
    <col min="4367" max="4367" width="1.7109375" style="411" customWidth="1"/>
    <col min="4368" max="4368" width="10.7109375" style="411" customWidth="1"/>
    <col min="4369" max="4369" width="3.5703125" style="411" customWidth="1"/>
    <col min="4370" max="4370" width="1.42578125" style="411" customWidth="1"/>
    <col min="4371" max="4371" width="7" style="411" customWidth="1"/>
    <col min="4372" max="4380" width="0" style="411" hidden="1" customWidth="1"/>
    <col min="4381" max="4381" width="9.42578125" style="411" customWidth="1"/>
    <col min="4382" max="4382" width="12.85546875" style="411" customWidth="1"/>
    <col min="4383" max="4383" width="14" style="411" customWidth="1"/>
    <col min="4384" max="4395" width="9.140625" style="411"/>
    <col min="4396" max="4416" width="0" style="411" hidden="1" customWidth="1"/>
    <col min="4417" max="4608" width="9.140625" style="411"/>
    <col min="4609" max="4609" width="7.140625" style="411" customWidth="1"/>
    <col min="4610" max="4610" width="1.42578125" style="411" customWidth="1"/>
    <col min="4611" max="4611" width="3.5703125" style="411" customWidth="1"/>
    <col min="4612" max="4612" width="3.7109375" style="411" customWidth="1"/>
    <col min="4613" max="4613" width="14.7109375" style="411" customWidth="1"/>
    <col min="4614" max="4615" width="9.5703125" style="411" customWidth="1"/>
    <col min="4616" max="4616" width="10.7109375" style="411" customWidth="1"/>
    <col min="4617" max="4617" width="6" style="411" customWidth="1"/>
    <col min="4618" max="4618" width="4.42578125" style="411" customWidth="1"/>
    <col min="4619" max="4619" width="9.85546875" style="411" customWidth="1"/>
    <col min="4620" max="4620" width="10.28515625" style="411" customWidth="1"/>
    <col min="4621" max="4622" width="5.140625" style="411" customWidth="1"/>
    <col min="4623" max="4623" width="1.7109375" style="411" customWidth="1"/>
    <col min="4624" max="4624" width="10.7109375" style="411" customWidth="1"/>
    <col min="4625" max="4625" width="3.5703125" style="411" customWidth="1"/>
    <col min="4626" max="4626" width="1.42578125" style="411" customWidth="1"/>
    <col min="4627" max="4627" width="7" style="411" customWidth="1"/>
    <col min="4628" max="4636" width="0" style="411" hidden="1" customWidth="1"/>
    <col min="4637" max="4637" width="9.42578125" style="411" customWidth="1"/>
    <col min="4638" max="4638" width="12.85546875" style="411" customWidth="1"/>
    <col min="4639" max="4639" width="14" style="411" customWidth="1"/>
    <col min="4640" max="4651" width="9.140625" style="411"/>
    <col min="4652" max="4672" width="0" style="411" hidden="1" customWidth="1"/>
    <col min="4673" max="4864" width="9.140625" style="411"/>
    <col min="4865" max="4865" width="7.140625" style="411" customWidth="1"/>
    <col min="4866" max="4866" width="1.42578125" style="411" customWidth="1"/>
    <col min="4867" max="4867" width="3.5703125" style="411" customWidth="1"/>
    <col min="4868" max="4868" width="3.7109375" style="411" customWidth="1"/>
    <col min="4869" max="4869" width="14.7109375" style="411" customWidth="1"/>
    <col min="4870" max="4871" width="9.5703125" style="411" customWidth="1"/>
    <col min="4872" max="4872" width="10.7109375" style="411" customWidth="1"/>
    <col min="4873" max="4873" width="6" style="411" customWidth="1"/>
    <col min="4874" max="4874" width="4.42578125" style="411" customWidth="1"/>
    <col min="4875" max="4875" width="9.85546875" style="411" customWidth="1"/>
    <col min="4876" max="4876" width="10.28515625" style="411" customWidth="1"/>
    <col min="4877" max="4878" width="5.140625" style="411" customWidth="1"/>
    <col min="4879" max="4879" width="1.7109375" style="411" customWidth="1"/>
    <col min="4880" max="4880" width="10.7109375" style="411" customWidth="1"/>
    <col min="4881" max="4881" width="3.5703125" style="411" customWidth="1"/>
    <col min="4882" max="4882" width="1.42578125" style="411" customWidth="1"/>
    <col min="4883" max="4883" width="7" style="411" customWidth="1"/>
    <col min="4884" max="4892" width="0" style="411" hidden="1" customWidth="1"/>
    <col min="4893" max="4893" width="9.42578125" style="411" customWidth="1"/>
    <col min="4894" max="4894" width="12.85546875" style="411" customWidth="1"/>
    <col min="4895" max="4895" width="14" style="411" customWidth="1"/>
    <col min="4896" max="4907" width="9.140625" style="411"/>
    <col min="4908" max="4928" width="0" style="411" hidden="1" customWidth="1"/>
    <col min="4929" max="5120" width="9.140625" style="411"/>
    <col min="5121" max="5121" width="7.140625" style="411" customWidth="1"/>
    <col min="5122" max="5122" width="1.42578125" style="411" customWidth="1"/>
    <col min="5123" max="5123" width="3.5703125" style="411" customWidth="1"/>
    <col min="5124" max="5124" width="3.7109375" style="411" customWidth="1"/>
    <col min="5125" max="5125" width="14.7109375" style="411" customWidth="1"/>
    <col min="5126" max="5127" width="9.5703125" style="411" customWidth="1"/>
    <col min="5128" max="5128" width="10.7109375" style="411" customWidth="1"/>
    <col min="5129" max="5129" width="6" style="411" customWidth="1"/>
    <col min="5130" max="5130" width="4.42578125" style="411" customWidth="1"/>
    <col min="5131" max="5131" width="9.85546875" style="411" customWidth="1"/>
    <col min="5132" max="5132" width="10.28515625" style="411" customWidth="1"/>
    <col min="5133" max="5134" width="5.140625" style="411" customWidth="1"/>
    <col min="5135" max="5135" width="1.7109375" style="411" customWidth="1"/>
    <col min="5136" max="5136" width="10.7109375" style="411" customWidth="1"/>
    <col min="5137" max="5137" width="3.5703125" style="411" customWidth="1"/>
    <col min="5138" max="5138" width="1.42578125" style="411" customWidth="1"/>
    <col min="5139" max="5139" width="7" style="411" customWidth="1"/>
    <col min="5140" max="5148" width="0" style="411" hidden="1" customWidth="1"/>
    <col min="5149" max="5149" width="9.42578125" style="411" customWidth="1"/>
    <col min="5150" max="5150" width="12.85546875" style="411" customWidth="1"/>
    <col min="5151" max="5151" width="14" style="411" customWidth="1"/>
    <col min="5152" max="5163" width="9.140625" style="411"/>
    <col min="5164" max="5184" width="0" style="411" hidden="1" customWidth="1"/>
    <col min="5185" max="5376" width="9.140625" style="411"/>
    <col min="5377" max="5377" width="7.140625" style="411" customWidth="1"/>
    <col min="5378" max="5378" width="1.42578125" style="411" customWidth="1"/>
    <col min="5379" max="5379" width="3.5703125" style="411" customWidth="1"/>
    <col min="5380" max="5380" width="3.7109375" style="411" customWidth="1"/>
    <col min="5381" max="5381" width="14.7109375" style="411" customWidth="1"/>
    <col min="5382" max="5383" width="9.5703125" style="411" customWidth="1"/>
    <col min="5384" max="5384" width="10.7109375" style="411" customWidth="1"/>
    <col min="5385" max="5385" width="6" style="411" customWidth="1"/>
    <col min="5386" max="5386" width="4.42578125" style="411" customWidth="1"/>
    <col min="5387" max="5387" width="9.85546875" style="411" customWidth="1"/>
    <col min="5388" max="5388" width="10.28515625" style="411" customWidth="1"/>
    <col min="5389" max="5390" width="5.140625" style="411" customWidth="1"/>
    <col min="5391" max="5391" width="1.7109375" style="411" customWidth="1"/>
    <col min="5392" max="5392" width="10.7109375" style="411" customWidth="1"/>
    <col min="5393" max="5393" width="3.5703125" style="411" customWidth="1"/>
    <col min="5394" max="5394" width="1.42578125" style="411" customWidth="1"/>
    <col min="5395" max="5395" width="7" style="411" customWidth="1"/>
    <col min="5396" max="5404" width="0" style="411" hidden="1" customWidth="1"/>
    <col min="5405" max="5405" width="9.42578125" style="411" customWidth="1"/>
    <col min="5406" max="5406" width="12.85546875" style="411" customWidth="1"/>
    <col min="5407" max="5407" width="14" style="411" customWidth="1"/>
    <col min="5408" max="5419" width="9.140625" style="411"/>
    <col min="5420" max="5440" width="0" style="411" hidden="1" customWidth="1"/>
    <col min="5441" max="5632" width="9.140625" style="411"/>
    <col min="5633" max="5633" width="7.140625" style="411" customWidth="1"/>
    <col min="5634" max="5634" width="1.42578125" style="411" customWidth="1"/>
    <col min="5635" max="5635" width="3.5703125" style="411" customWidth="1"/>
    <col min="5636" max="5636" width="3.7109375" style="411" customWidth="1"/>
    <col min="5637" max="5637" width="14.7109375" style="411" customWidth="1"/>
    <col min="5638" max="5639" width="9.5703125" style="411" customWidth="1"/>
    <col min="5640" max="5640" width="10.7109375" style="411" customWidth="1"/>
    <col min="5641" max="5641" width="6" style="411" customWidth="1"/>
    <col min="5642" max="5642" width="4.42578125" style="411" customWidth="1"/>
    <col min="5643" max="5643" width="9.85546875" style="411" customWidth="1"/>
    <col min="5644" max="5644" width="10.28515625" style="411" customWidth="1"/>
    <col min="5645" max="5646" width="5.140625" style="411" customWidth="1"/>
    <col min="5647" max="5647" width="1.7109375" style="411" customWidth="1"/>
    <col min="5648" max="5648" width="10.7109375" style="411" customWidth="1"/>
    <col min="5649" max="5649" width="3.5703125" style="411" customWidth="1"/>
    <col min="5650" max="5650" width="1.42578125" style="411" customWidth="1"/>
    <col min="5651" max="5651" width="7" style="411" customWidth="1"/>
    <col min="5652" max="5660" width="0" style="411" hidden="1" customWidth="1"/>
    <col min="5661" max="5661" width="9.42578125" style="411" customWidth="1"/>
    <col min="5662" max="5662" width="12.85546875" style="411" customWidth="1"/>
    <col min="5663" max="5663" width="14" style="411" customWidth="1"/>
    <col min="5664" max="5675" width="9.140625" style="411"/>
    <col min="5676" max="5696" width="0" style="411" hidden="1" customWidth="1"/>
    <col min="5697" max="5888" width="9.140625" style="411"/>
    <col min="5889" max="5889" width="7.140625" style="411" customWidth="1"/>
    <col min="5890" max="5890" width="1.42578125" style="411" customWidth="1"/>
    <col min="5891" max="5891" width="3.5703125" style="411" customWidth="1"/>
    <col min="5892" max="5892" width="3.7109375" style="411" customWidth="1"/>
    <col min="5893" max="5893" width="14.7109375" style="411" customWidth="1"/>
    <col min="5894" max="5895" width="9.5703125" style="411" customWidth="1"/>
    <col min="5896" max="5896" width="10.7109375" style="411" customWidth="1"/>
    <col min="5897" max="5897" width="6" style="411" customWidth="1"/>
    <col min="5898" max="5898" width="4.42578125" style="411" customWidth="1"/>
    <col min="5899" max="5899" width="9.85546875" style="411" customWidth="1"/>
    <col min="5900" max="5900" width="10.28515625" style="411" customWidth="1"/>
    <col min="5901" max="5902" width="5.140625" style="411" customWidth="1"/>
    <col min="5903" max="5903" width="1.7109375" style="411" customWidth="1"/>
    <col min="5904" max="5904" width="10.7109375" style="411" customWidth="1"/>
    <col min="5905" max="5905" width="3.5703125" style="411" customWidth="1"/>
    <col min="5906" max="5906" width="1.42578125" style="411" customWidth="1"/>
    <col min="5907" max="5907" width="7" style="411" customWidth="1"/>
    <col min="5908" max="5916" width="0" style="411" hidden="1" customWidth="1"/>
    <col min="5917" max="5917" width="9.42578125" style="411" customWidth="1"/>
    <col min="5918" max="5918" width="12.85546875" style="411" customWidth="1"/>
    <col min="5919" max="5919" width="14" style="411" customWidth="1"/>
    <col min="5920" max="5931" width="9.140625" style="411"/>
    <col min="5932" max="5952" width="0" style="411" hidden="1" customWidth="1"/>
    <col min="5953" max="6144" width="9.140625" style="411"/>
    <col min="6145" max="6145" width="7.140625" style="411" customWidth="1"/>
    <col min="6146" max="6146" width="1.42578125" style="411" customWidth="1"/>
    <col min="6147" max="6147" width="3.5703125" style="411" customWidth="1"/>
    <col min="6148" max="6148" width="3.7109375" style="411" customWidth="1"/>
    <col min="6149" max="6149" width="14.7109375" style="411" customWidth="1"/>
    <col min="6150" max="6151" width="9.5703125" style="411" customWidth="1"/>
    <col min="6152" max="6152" width="10.7109375" style="411" customWidth="1"/>
    <col min="6153" max="6153" width="6" style="411" customWidth="1"/>
    <col min="6154" max="6154" width="4.42578125" style="411" customWidth="1"/>
    <col min="6155" max="6155" width="9.85546875" style="411" customWidth="1"/>
    <col min="6156" max="6156" width="10.28515625" style="411" customWidth="1"/>
    <col min="6157" max="6158" width="5.140625" style="411" customWidth="1"/>
    <col min="6159" max="6159" width="1.7109375" style="411" customWidth="1"/>
    <col min="6160" max="6160" width="10.7109375" style="411" customWidth="1"/>
    <col min="6161" max="6161" width="3.5703125" style="411" customWidth="1"/>
    <col min="6162" max="6162" width="1.42578125" style="411" customWidth="1"/>
    <col min="6163" max="6163" width="7" style="411" customWidth="1"/>
    <col min="6164" max="6172" width="0" style="411" hidden="1" customWidth="1"/>
    <col min="6173" max="6173" width="9.42578125" style="411" customWidth="1"/>
    <col min="6174" max="6174" width="12.85546875" style="411" customWidth="1"/>
    <col min="6175" max="6175" width="14" style="411" customWidth="1"/>
    <col min="6176" max="6187" width="9.140625" style="411"/>
    <col min="6188" max="6208" width="0" style="411" hidden="1" customWidth="1"/>
    <col min="6209" max="6400" width="9.140625" style="411"/>
    <col min="6401" max="6401" width="7.140625" style="411" customWidth="1"/>
    <col min="6402" max="6402" width="1.42578125" style="411" customWidth="1"/>
    <col min="6403" max="6403" width="3.5703125" style="411" customWidth="1"/>
    <col min="6404" max="6404" width="3.7109375" style="411" customWidth="1"/>
    <col min="6405" max="6405" width="14.7109375" style="411" customWidth="1"/>
    <col min="6406" max="6407" width="9.5703125" style="411" customWidth="1"/>
    <col min="6408" max="6408" width="10.7109375" style="411" customWidth="1"/>
    <col min="6409" max="6409" width="6" style="411" customWidth="1"/>
    <col min="6410" max="6410" width="4.42578125" style="411" customWidth="1"/>
    <col min="6411" max="6411" width="9.85546875" style="411" customWidth="1"/>
    <col min="6412" max="6412" width="10.28515625" style="411" customWidth="1"/>
    <col min="6413" max="6414" width="5.140625" style="411" customWidth="1"/>
    <col min="6415" max="6415" width="1.7109375" style="411" customWidth="1"/>
    <col min="6416" max="6416" width="10.7109375" style="411" customWidth="1"/>
    <col min="6417" max="6417" width="3.5703125" style="411" customWidth="1"/>
    <col min="6418" max="6418" width="1.42578125" style="411" customWidth="1"/>
    <col min="6419" max="6419" width="7" style="411" customWidth="1"/>
    <col min="6420" max="6428" width="0" style="411" hidden="1" customWidth="1"/>
    <col min="6429" max="6429" width="9.42578125" style="411" customWidth="1"/>
    <col min="6430" max="6430" width="12.85546875" style="411" customWidth="1"/>
    <col min="6431" max="6431" width="14" style="411" customWidth="1"/>
    <col min="6432" max="6443" width="9.140625" style="411"/>
    <col min="6444" max="6464" width="0" style="411" hidden="1" customWidth="1"/>
    <col min="6465" max="6656" width="9.140625" style="411"/>
    <col min="6657" max="6657" width="7.140625" style="411" customWidth="1"/>
    <col min="6658" max="6658" width="1.42578125" style="411" customWidth="1"/>
    <col min="6659" max="6659" width="3.5703125" style="411" customWidth="1"/>
    <col min="6660" max="6660" width="3.7109375" style="411" customWidth="1"/>
    <col min="6661" max="6661" width="14.7109375" style="411" customWidth="1"/>
    <col min="6662" max="6663" width="9.5703125" style="411" customWidth="1"/>
    <col min="6664" max="6664" width="10.7109375" style="411" customWidth="1"/>
    <col min="6665" max="6665" width="6" style="411" customWidth="1"/>
    <col min="6666" max="6666" width="4.42578125" style="411" customWidth="1"/>
    <col min="6667" max="6667" width="9.85546875" style="411" customWidth="1"/>
    <col min="6668" max="6668" width="10.28515625" style="411" customWidth="1"/>
    <col min="6669" max="6670" width="5.140625" style="411" customWidth="1"/>
    <col min="6671" max="6671" width="1.7109375" style="411" customWidth="1"/>
    <col min="6672" max="6672" width="10.7109375" style="411" customWidth="1"/>
    <col min="6673" max="6673" width="3.5703125" style="411" customWidth="1"/>
    <col min="6674" max="6674" width="1.42578125" style="411" customWidth="1"/>
    <col min="6675" max="6675" width="7" style="411" customWidth="1"/>
    <col min="6676" max="6684" width="0" style="411" hidden="1" customWidth="1"/>
    <col min="6685" max="6685" width="9.42578125" style="411" customWidth="1"/>
    <col min="6686" max="6686" width="12.85546875" style="411" customWidth="1"/>
    <col min="6687" max="6687" width="14" style="411" customWidth="1"/>
    <col min="6688" max="6699" width="9.140625" style="411"/>
    <col min="6700" max="6720" width="0" style="411" hidden="1" customWidth="1"/>
    <col min="6721" max="6912" width="9.140625" style="411"/>
    <col min="6913" max="6913" width="7.140625" style="411" customWidth="1"/>
    <col min="6914" max="6914" width="1.42578125" style="411" customWidth="1"/>
    <col min="6915" max="6915" width="3.5703125" style="411" customWidth="1"/>
    <col min="6916" max="6916" width="3.7109375" style="411" customWidth="1"/>
    <col min="6917" max="6917" width="14.7109375" style="411" customWidth="1"/>
    <col min="6918" max="6919" width="9.5703125" style="411" customWidth="1"/>
    <col min="6920" max="6920" width="10.7109375" style="411" customWidth="1"/>
    <col min="6921" max="6921" width="6" style="411" customWidth="1"/>
    <col min="6922" max="6922" width="4.42578125" style="411" customWidth="1"/>
    <col min="6923" max="6923" width="9.85546875" style="411" customWidth="1"/>
    <col min="6924" max="6924" width="10.28515625" style="411" customWidth="1"/>
    <col min="6925" max="6926" width="5.140625" style="411" customWidth="1"/>
    <col min="6927" max="6927" width="1.7109375" style="411" customWidth="1"/>
    <col min="6928" max="6928" width="10.7109375" style="411" customWidth="1"/>
    <col min="6929" max="6929" width="3.5703125" style="411" customWidth="1"/>
    <col min="6930" max="6930" width="1.42578125" style="411" customWidth="1"/>
    <col min="6931" max="6931" width="7" style="411" customWidth="1"/>
    <col min="6932" max="6940" width="0" style="411" hidden="1" customWidth="1"/>
    <col min="6941" max="6941" width="9.42578125" style="411" customWidth="1"/>
    <col min="6942" max="6942" width="12.85546875" style="411" customWidth="1"/>
    <col min="6943" max="6943" width="14" style="411" customWidth="1"/>
    <col min="6944" max="6955" width="9.140625" style="411"/>
    <col min="6956" max="6976" width="0" style="411" hidden="1" customWidth="1"/>
    <col min="6977" max="7168" width="9.140625" style="411"/>
    <col min="7169" max="7169" width="7.140625" style="411" customWidth="1"/>
    <col min="7170" max="7170" width="1.42578125" style="411" customWidth="1"/>
    <col min="7171" max="7171" width="3.5703125" style="411" customWidth="1"/>
    <col min="7172" max="7172" width="3.7109375" style="411" customWidth="1"/>
    <col min="7173" max="7173" width="14.7109375" style="411" customWidth="1"/>
    <col min="7174" max="7175" width="9.5703125" style="411" customWidth="1"/>
    <col min="7176" max="7176" width="10.7109375" style="411" customWidth="1"/>
    <col min="7177" max="7177" width="6" style="411" customWidth="1"/>
    <col min="7178" max="7178" width="4.42578125" style="411" customWidth="1"/>
    <col min="7179" max="7179" width="9.85546875" style="411" customWidth="1"/>
    <col min="7180" max="7180" width="10.28515625" style="411" customWidth="1"/>
    <col min="7181" max="7182" width="5.140625" style="411" customWidth="1"/>
    <col min="7183" max="7183" width="1.7109375" style="411" customWidth="1"/>
    <col min="7184" max="7184" width="10.7109375" style="411" customWidth="1"/>
    <col min="7185" max="7185" width="3.5703125" style="411" customWidth="1"/>
    <col min="7186" max="7186" width="1.42578125" style="411" customWidth="1"/>
    <col min="7187" max="7187" width="7" style="411" customWidth="1"/>
    <col min="7188" max="7196" width="0" style="411" hidden="1" customWidth="1"/>
    <col min="7197" max="7197" width="9.42578125" style="411" customWidth="1"/>
    <col min="7198" max="7198" width="12.85546875" style="411" customWidth="1"/>
    <col min="7199" max="7199" width="14" style="411" customWidth="1"/>
    <col min="7200" max="7211" width="9.140625" style="411"/>
    <col min="7212" max="7232" width="0" style="411" hidden="1" customWidth="1"/>
    <col min="7233" max="7424" width="9.140625" style="411"/>
    <col min="7425" max="7425" width="7.140625" style="411" customWidth="1"/>
    <col min="7426" max="7426" width="1.42578125" style="411" customWidth="1"/>
    <col min="7427" max="7427" width="3.5703125" style="411" customWidth="1"/>
    <col min="7428" max="7428" width="3.7109375" style="411" customWidth="1"/>
    <col min="7429" max="7429" width="14.7109375" style="411" customWidth="1"/>
    <col min="7430" max="7431" width="9.5703125" style="411" customWidth="1"/>
    <col min="7432" max="7432" width="10.7109375" style="411" customWidth="1"/>
    <col min="7433" max="7433" width="6" style="411" customWidth="1"/>
    <col min="7434" max="7434" width="4.42578125" style="411" customWidth="1"/>
    <col min="7435" max="7435" width="9.85546875" style="411" customWidth="1"/>
    <col min="7436" max="7436" width="10.28515625" style="411" customWidth="1"/>
    <col min="7437" max="7438" width="5.140625" style="411" customWidth="1"/>
    <col min="7439" max="7439" width="1.7109375" style="411" customWidth="1"/>
    <col min="7440" max="7440" width="10.7109375" style="411" customWidth="1"/>
    <col min="7441" max="7441" width="3.5703125" style="411" customWidth="1"/>
    <col min="7442" max="7442" width="1.42578125" style="411" customWidth="1"/>
    <col min="7443" max="7443" width="7" style="411" customWidth="1"/>
    <col min="7444" max="7452" width="0" style="411" hidden="1" customWidth="1"/>
    <col min="7453" max="7453" width="9.42578125" style="411" customWidth="1"/>
    <col min="7454" max="7454" width="12.85546875" style="411" customWidth="1"/>
    <col min="7455" max="7455" width="14" style="411" customWidth="1"/>
    <col min="7456" max="7467" width="9.140625" style="411"/>
    <col min="7468" max="7488" width="0" style="411" hidden="1" customWidth="1"/>
    <col min="7489" max="7680" width="9.140625" style="411"/>
    <col min="7681" max="7681" width="7.140625" style="411" customWidth="1"/>
    <col min="7682" max="7682" width="1.42578125" style="411" customWidth="1"/>
    <col min="7683" max="7683" width="3.5703125" style="411" customWidth="1"/>
    <col min="7684" max="7684" width="3.7109375" style="411" customWidth="1"/>
    <col min="7685" max="7685" width="14.7109375" style="411" customWidth="1"/>
    <col min="7686" max="7687" width="9.5703125" style="411" customWidth="1"/>
    <col min="7688" max="7688" width="10.7109375" style="411" customWidth="1"/>
    <col min="7689" max="7689" width="6" style="411" customWidth="1"/>
    <col min="7690" max="7690" width="4.42578125" style="411" customWidth="1"/>
    <col min="7691" max="7691" width="9.85546875" style="411" customWidth="1"/>
    <col min="7692" max="7692" width="10.28515625" style="411" customWidth="1"/>
    <col min="7693" max="7694" width="5.140625" style="411" customWidth="1"/>
    <col min="7695" max="7695" width="1.7109375" style="411" customWidth="1"/>
    <col min="7696" max="7696" width="10.7109375" style="411" customWidth="1"/>
    <col min="7697" max="7697" width="3.5703125" style="411" customWidth="1"/>
    <col min="7698" max="7698" width="1.42578125" style="411" customWidth="1"/>
    <col min="7699" max="7699" width="7" style="411" customWidth="1"/>
    <col min="7700" max="7708" width="0" style="411" hidden="1" customWidth="1"/>
    <col min="7709" max="7709" width="9.42578125" style="411" customWidth="1"/>
    <col min="7710" max="7710" width="12.85546875" style="411" customWidth="1"/>
    <col min="7711" max="7711" width="14" style="411" customWidth="1"/>
    <col min="7712" max="7723" width="9.140625" style="411"/>
    <col min="7724" max="7744" width="0" style="411" hidden="1" customWidth="1"/>
    <col min="7745" max="7936" width="9.140625" style="411"/>
    <col min="7937" max="7937" width="7.140625" style="411" customWidth="1"/>
    <col min="7938" max="7938" width="1.42578125" style="411" customWidth="1"/>
    <col min="7939" max="7939" width="3.5703125" style="411" customWidth="1"/>
    <col min="7940" max="7940" width="3.7109375" style="411" customWidth="1"/>
    <col min="7941" max="7941" width="14.7109375" style="411" customWidth="1"/>
    <col min="7942" max="7943" width="9.5703125" style="411" customWidth="1"/>
    <col min="7944" max="7944" width="10.7109375" style="411" customWidth="1"/>
    <col min="7945" max="7945" width="6" style="411" customWidth="1"/>
    <col min="7946" max="7946" width="4.42578125" style="411" customWidth="1"/>
    <col min="7947" max="7947" width="9.85546875" style="411" customWidth="1"/>
    <col min="7948" max="7948" width="10.28515625" style="411" customWidth="1"/>
    <col min="7949" max="7950" width="5.140625" style="411" customWidth="1"/>
    <col min="7951" max="7951" width="1.7109375" style="411" customWidth="1"/>
    <col min="7952" max="7952" width="10.7109375" style="411" customWidth="1"/>
    <col min="7953" max="7953" width="3.5703125" style="411" customWidth="1"/>
    <col min="7954" max="7954" width="1.42578125" style="411" customWidth="1"/>
    <col min="7955" max="7955" width="7" style="411" customWidth="1"/>
    <col min="7956" max="7964" width="0" style="411" hidden="1" customWidth="1"/>
    <col min="7965" max="7965" width="9.42578125" style="411" customWidth="1"/>
    <col min="7966" max="7966" width="12.85546875" style="411" customWidth="1"/>
    <col min="7967" max="7967" width="14" style="411" customWidth="1"/>
    <col min="7968" max="7979" width="9.140625" style="411"/>
    <col min="7980" max="8000" width="0" style="411" hidden="1" customWidth="1"/>
    <col min="8001" max="8192" width="9.140625" style="411"/>
    <col min="8193" max="8193" width="7.140625" style="411" customWidth="1"/>
    <col min="8194" max="8194" width="1.42578125" style="411" customWidth="1"/>
    <col min="8195" max="8195" width="3.5703125" style="411" customWidth="1"/>
    <col min="8196" max="8196" width="3.7109375" style="411" customWidth="1"/>
    <col min="8197" max="8197" width="14.7109375" style="411" customWidth="1"/>
    <col min="8198" max="8199" width="9.5703125" style="411" customWidth="1"/>
    <col min="8200" max="8200" width="10.7109375" style="411" customWidth="1"/>
    <col min="8201" max="8201" width="6" style="411" customWidth="1"/>
    <col min="8202" max="8202" width="4.42578125" style="411" customWidth="1"/>
    <col min="8203" max="8203" width="9.85546875" style="411" customWidth="1"/>
    <col min="8204" max="8204" width="10.28515625" style="411" customWidth="1"/>
    <col min="8205" max="8206" width="5.140625" style="411" customWidth="1"/>
    <col min="8207" max="8207" width="1.7109375" style="411" customWidth="1"/>
    <col min="8208" max="8208" width="10.7109375" style="411" customWidth="1"/>
    <col min="8209" max="8209" width="3.5703125" style="411" customWidth="1"/>
    <col min="8210" max="8210" width="1.42578125" style="411" customWidth="1"/>
    <col min="8211" max="8211" width="7" style="411" customWidth="1"/>
    <col min="8212" max="8220" width="0" style="411" hidden="1" customWidth="1"/>
    <col min="8221" max="8221" width="9.42578125" style="411" customWidth="1"/>
    <col min="8222" max="8222" width="12.85546875" style="411" customWidth="1"/>
    <col min="8223" max="8223" width="14" style="411" customWidth="1"/>
    <col min="8224" max="8235" width="9.140625" style="411"/>
    <col min="8236" max="8256" width="0" style="411" hidden="1" customWidth="1"/>
    <col min="8257" max="8448" width="9.140625" style="411"/>
    <col min="8449" max="8449" width="7.140625" style="411" customWidth="1"/>
    <col min="8450" max="8450" width="1.42578125" style="411" customWidth="1"/>
    <col min="8451" max="8451" width="3.5703125" style="411" customWidth="1"/>
    <col min="8452" max="8452" width="3.7109375" style="411" customWidth="1"/>
    <col min="8453" max="8453" width="14.7109375" style="411" customWidth="1"/>
    <col min="8454" max="8455" width="9.5703125" style="411" customWidth="1"/>
    <col min="8456" max="8456" width="10.7109375" style="411" customWidth="1"/>
    <col min="8457" max="8457" width="6" style="411" customWidth="1"/>
    <col min="8458" max="8458" width="4.42578125" style="411" customWidth="1"/>
    <col min="8459" max="8459" width="9.85546875" style="411" customWidth="1"/>
    <col min="8460" max="8460" width="10.28515625" style="411" customWidth="1"/>
    <col min="8461" max="8462" width="5.140625" style="411" customWidth="1"/>
    <col min="8463" max="8463" width="1.7109375" style="411" customWidth="1"/>
    <col min="8464" max="8464" width="10.7109375" style="411" customWidth="1"/>
    <col min="8465" max="8465" width="3.5703125" style="411" customWidth="1"/>
    <col min="8466" max="8466" width="1.42578125" style="411" customWidth="1"/>
    <col min="8467" max="8467" width="7" style="411" customWidth="1"/>
    <col min="8468" max="8476" width="0" style="411" hidden="1" customWidth="1"/>
    <col min="8477" max="8477" width="9.42578125" style="411" customWidth="1"/>
    <col min="8478" max="8478" width="12.85546875" style="411" customWidth="1"/>
    <col min="8479" max="8479" width="14" style="411" customWidth="1"/>
    <col min="8480" max="8491" width="9.140625" style="411"/>
    <col min="8492" max="8512" width="0" style="411" hidden="1" customWidth="1"/>
    <col min="8513" max="8704" width="9.140625" style="411"/>
    <col min="8705" max="8705" width="7.140625" style="411" customWidth="1"/>
    <col min="8706" max="8706" width="1.42578125" style="411" customWidth="1"/>
    <col min="8707" max="8707" width="3.5703125" style="411" customWidth="1"/>
    <col min="8708" max="8708" width="3.7109375" style="411" customWidth="1"/>
    <col min="8709" max="8709" width="14.7109375" style="411" customWidth="1"/>
    <col min="8710" max="8711" width="9.5703125" style="411" customWidth="1"/>
    <col min="8712" max="8712" width="10.7109375" style="411" customWidth="1"/>
    <col min="8713" max="8713" width="6" style="411" customWidth="1"/>
    <col min="8714" max="8714" width="4.42578125" style="411" customWidth="1"/>
    <col min="8715" max="8715" width="9.85546875" style="411" customWidth="1"/>
    <col min="8716" max="8716" width="10.28515625" style="411" customWidth="1"/>
    <col min="8717" max="8718" width="5.140625" style="411" customWidth="1"/>
    <col min="8719" max="8719" width="1.7109375" style="411" customWidth="1"/>
    <col min="8720" max="8720" width="10.7109375" style="411" customWidth="1"/>
    <col min="8721" max="8721" width="3.5703125" style="411" customWidth="1"/>
    <col min="8722" max="8722" width="1.42578125" style="411" customWidth="1"/>
    <col min="8723" max="8723" width="7" style="411" customWidth="1"/>
    <col min="8724" max="8732" width="0" style="411" hidden="1" customWidth="1"/>
    <col min="8733" max="8733" width="9.42578125" style="411" customWidth="1"/>
    <col min="8734" max="8734" width="12.85546875" style="411" customWidth="1"/>
    <col min="8735" max="8735" width="14" style="411" customWidth="1"/>
    <col min="8736" max="8747" width="9.140625" style="411"/>
    <col min="8748" max="8768" width="0" style="411" hidden="1" customWidth="1"/>
    <col min="8769" max="8960" width="9.140625" style="411"/>
    <col min="8961" max="8961" width="7.140625" style="411" customWidth="1"/>
    <col min="8962" max="8962" width="1.42578125" style="411" customWidth="1"/>
    <col min="8963" max="8963" width="3.5703125" style="411" customWidth="1"/>
    <col min="8964" max="8964" width="3.7109375" style="411" customWidth="1"/>
    <col min="8965" max="8965" width="14.7109375" style="411" customWidth="1"/>
    <col min="8966" max="8967" width="9.5703125" style="411" customWidth="1"/>
    <col min="8968" max="8968" width="10.7109375" style="411" customWidth="1"/>
    <col min="8969" max="8969" width="6" style="411" customWidth="1"/>
    <col min="8970" max="8970" width="4.42578125" style="411" customWidth="1"/>
    <col min="8971" max="8971" width="9.85546875" style="411" customWidth="1"/>
    <col min="8972" max="8972" width="10.28515625" style="411" customWidth="1"/>
    <col min="8973" max="8974" width="5.140625" style="411" customWidth="1"/>
    <col min="8975" max="8975" width="1.7109375" style="411" customWidth="1"/>
    <col min="8976" max="8976" width="10.7109375" style="411" customWidth="1"/>
    <col min="8977" max="8977" width="3.5703125" style="411" customWidth="1"/>
    <col min="8978" max="8978" width="1.42578125" style="411" customWidth="1"/>
    <col min="8979" max="8979" width="7" style="411" customWidth="1"/>
    <col min="8980" max="8988" width="0" style="411" hidden="1" customWidth="1"/>
    <col min="8989" max="8989" width="9.42578125" style="411" customWidth="1"/>
    <col min="8990" max="8990" width="12.85546875" style="411" customWidth="1"/>
    <col min="8991" max="8991" width="14" style="411" customWidth="1"/>
    <col min="8992" max="9003" width="9.140625" style="411"/>
    <col min="9004" max="9024" width="0" style="411" hidden="1" customWidth="1"/>
    <col min="9025" max="9216" width="9.140625" style="411"/>
    <col min="9217" max="9217" width="7.140625" style="411" customWidth="1"/>
    <col min="9218" max="9218" width="1.42578125" style="411" customWidth="1"/>
    <col min="9219" max="9219" width="3.5703125" style="411" customWidth="1"/>
    <col min="9220" max="9220" width="3.7109375" style="411" customWidth="1"/>
    <col min="9221" max="9221" width="14.7109375" style="411" customWidth="1"/>
    <col min="9222" max="9223" width="9.5703125" style="411" customWidth="1"/>
    <col min="9224" max="9224" width="10.7109375" style="411" customWidth="1"/>
    <col min="9225" max="9225" width="6" style="411" customWidth="1"/>
    <col min="9226" max="9226" width="4.42578125" style="411" customWidth="1"/>
    <col min="9227" max="9227" width="9.85546875" style="411" customWidth="1"/>
    <col min="9228" max="9228" width="10.28515625" style="411" customWidth="1"/>
    <col min="9229" max="9230" width="5.140625" style="411" customWidth="1"/>
    <col min="9231" max="9231" width="1.7109375" style="411" customWidth="1"/>
    <col min="9232" max="9232" width="10.7109375" style="411" customWidth="1"/>
    <col min="9233" max="9233" width="3.5703125" style="411" customWidth="1"/>
    <col min="9234" max="9234" width="1.42578125" style="411" customWidth="1"/>
    <col min="9235" max="9235" width="7" style="411" customWidth="1"/>
    <col min="9236" max="9244" width="0" style="411" hidden="1" customWidth="1"/>
    <col min="9245" max="9245" width="9.42578125" style="411" customWidth="1"/>
    <col min="9246" max="9246" width="12.85546875" style="411" customWidth="1"/>
    <col min="9247" max="9247" width="14" style="411" customWidth="1"/>
    <col min="9248" max="9259" width="9.140625" style="411"/>
    <col min="9260" max="9280" width="0" style="411" hidden="1" customWidth="1"/>
    <col min="9281" max="9472" width="9.140625" style="411"/>
    <col min="9473" max="9473" width="7.140625" style="411" customWidth="1"/>
    <col min="9474" max="9474" width="1.42578125" style="411" customWidth="1"/>
    <col min="9475" max="9475" width="3.5703125" style="411" customWidth="1"/>
    <col min="9476" max="9476" width="3.7109375" style="411" customWidth="1"/>
    <col min="9477" max="9477" width="14.7109375" style="411" customWidth="1"/>
    <col min="9478" max="9479" width="9.5703125" style="411" customWidth="1"/>
    <col min="9480" max="9480" width="10.7109375" style="411" customWidth="1"/>
    <col min="9481" max="9481" width="6" style="411" customWidth="1"/>
    <col min="9482" max="9482" width="4.42578125" style="411" customWidth="1"/>
    <col min="9483" max="9483" width="9.85546875" style="411" customWidth="1"/>
    <col min="9484" max="9484" width="10.28515625" style="411" customWidth="1"/>
    <col min="9485" max="9486" width="5.140625" style="411" customWidth="1"/>
    <col min="9487" max="9487" width="1.7109375" style="411" customWidth="1"/>
    <col min="9488" max="9488" width="10.7109375" style="411" customWidth="1"/>
    <col min="9489" max="9489" width="3.5703125" style="411" customWidth="1"/>
    <col min="9490" max="9490" width="1.42578125" style="411" customWidth="1"/>
    <col min="9491" max="9491" width="7" style="411" customWidth="1"/>
    <col min="9492" max="9500" width="0" style="411" hidden="1" customWidth="1"/>
    <col min="9501" max="9501" width="9.42578125" style="411" customWidth="1"/>
    <col min="9502" max="9502" width="12.85546875" style="411" customWidth="1"/>
    <col min="9503" max="9503" width="14" style="411" customWidth="1"/>
    <col min="9504" max="9515" width="9.140625" style="411"/>
    <col min="9516" max="9536" width="0" style="411" hidden="1" customWidth="1"/>
    <col min="9537" max="9728" width="9.140625" style="411"/>
    <col min="9729" max="9729" width="7.140625" style="411" customWidth="1"/>
    <col min="9730" max="9730" width="1.42578125" style="411" customWidth="1"/>
    <col min="9731" max="9731" width="3.5703125" style="411" customWidth="1"/>
    <col min="9732" max="9732" width="3.7109375" style="411" customWidth="1"/>
    <col min="9733" max="9733" width="14.7109375" style="411" customWidth="1"/>
    <col min="9734" max="9735" width="9.5703125" style="411" customWidth="1"/>
    <col min="9736" max="9736" width="10.7109375" style="411" customWidth="1"/>
    <col min="9737" max="9737" width="6" style="411" customWidth="1"/>
    <col min="9738" max="9738" width="4.42578125" style="411" customWidth="1"/>
    <col min="9739" max="9739" width="9.85546875" style="411" customWidth="1"/>
    <col min="9740" max="9740" width="10.28515625" style="411" customWidth="1"/>
    <col min="9741" max="9742" width="5.140625" style="411" customWidth="1"/>
    <col min="9743" max="9743" width="1.7109375" style="411" customWidth="1"/>
    <col min="9744" max="9744" width="10.7109375" style="411" customWidth="1"/>
    <col min="9745" max="9745" width="3.5703125" style="411" customWidth="1"/>
    <col min="9746" max="9746" width="1.42578125" style="411" customWidth="1"/>
    <col min="9747" max="9747" width="7" style="411" customWidth="1"/>
    <col min="9748" max="9756" width="0" style="411" hidden="1" customWidth="1"/>
    <col min="9757" max="9757" width="9.42578125" style="411" customWidth="1"/>
    <col min="9758" max="9758" width="12.85546875" style="411" customWidth="1"/>
    <col min="9759" max="9759" width="14" style="411" customWidth="1"/>
    <col min="9760" max="9771" width="9.140625" style="411"/>
    <col min="9772" max="9792" width="0" style="411" hidden="1" customWidth="1"/>
    <col min="9793" max="9984" width="9.140625" style="411"/>
    <col min="9985" max="9985" width="7.140625" style="411" customWidth="1"/>
    <col min="9986" max="9986" width="1.42578125" style="411" customWidth="1"/>
    <col min="9987" max="9987" width="3.5703125" style="411" customWidth="1"/>
    <col min="9988" max="9988" width="3.7109375" style="411" customWidth="1"/>
    <col min="9989" max="9989" width="14.7109375" style="411" customWidth="1"/>
    <col min="9990" max="9991" width="9.5703125" style="411" customWidth="1"/>
    <col min="9992" max="9992" width="10.7109375" style="411" customWidth="1"/>
    <col min="9993" max="9993" width="6" style="411" customWidth="1"/>
    <col min="9994" max="9994" width="4.42578125" style="411" customWidth="1"/>
    <col min="9995" max="9995" width="9.85546875" style="411" customWidth="1"/>
    <col min="9996" max="9996" width="10.28515625" style="411" customWidth="1"/>
    <col min="9997" max="9998" width="5.140625" style="411" customWidth="1"/>
    <col min="9999" max="9999" width="1.7109375" style="411" customWidth="1"/>
    <col min="10000" max="10000" width="10.7109375" style="411" customWidth="1"/>
    <col min="10001" max="10001" width="3.5703125" style="411" customWidth="1"/>
    <col min="10002" max="10002" width="1.42578125" style="411" customWidth="1"/>
    <col min="10003" max="10003" width="7" style="411" customWidth="1"/>
    <col min="10004" max="10012" width="0" style="411" hidden="1" customWidth="1"/>
    <col min="10013" max="10013" width="9.42578125" style="411" customWidth="1"/>
    <col min="10014" max="10014" width="12.85546875" style="411" customWidth="1"/>
    <col min="10015" max="10015" width="14" style="411" customWidth="1"/>
    <col min="10016" max="10027" width="9.140625" style="411"/>
    <col min="10028" max="10048" width="0" style="411" hidden="1" customWidth="1"/>
    <col min="10049" max="10240" width="9.140625" style="411"/>
    <col min="10241" max="10241" width="7.140625" style="411" customWidth="1"/>
    <col min="10242" max="10242" width="1.42578125" style="411" customWidth="1"/>
    <col min="10243" max="10243" width="3.5703125" style="411" customWidth="1"/>
    <col min="10244" max="10244" width="3.7109375" style="411" customWidth="1"/>
    <col min="10245" max="10245" width="14.7109375" style="411" customWidth="1"/>
    <col min="10246" max="10247" width="9.5703125" style="411" customWidth="1"/>
    <col min="10248" max="10248" width="10.7109375" style="411" customWidth="1"/>
    <col min="10249" max="10249" width="6" style="411" customWidth="1"/>
    <col min="10250" max="10250" width="4.42578125" style="411" customWidth="1"/>
    <col min="10251" max="10251" width="9.85546875" style="411" customWidth="1"/>
    <col min="10252" max="10252" width="10.28515625" style="411" customWidth="1"/>
    <col min="10253" max="10254" width="5.140625" style="411" customWidth="1"/>
    <col min="10255" max="10255" width="1.7109375" style="411" customWidth="1"/>
    <col min="10256" max="10256" width="10.7109375" style="411" customWidth="1"/>
    <col min="10257" max="10257" width="3.5703125" style="411" customWidth="1"/>
    <col min="10258" max="10258" width="1.42578125" style="411" customWidth="1"/>
    <col min="10259" max="10259" width="7" style="411" customWidth="1"/>
    <col min="10260" max="10268" width="0" style="411" hidden="1" customWidth="1"/>
    <col min="10269" max="10269" width="9.42578125" style="411" customWidth="1"/>
    <col min="10270" max="10270" width="12.85546875" style="411" customWidth="1"/>
    <col min="10271" max="10271" width="14" style="411" customWidth="1"/>
    <col min="10272" max="10283" width="9.140625" style="411"/>
    <col min="10284" max="10304" width="0" style="411" hidden="1" customWidth="1"/>
    <col min="10305" max="10496" width="9.140625" style="411"/>
    <col min="10497" max="10497" width="7.140625" style="411" customWidth="1"/>
    <col min="10498" max="10498" width="1.42578125" style="411" customWidth="1"/>
    <col min="10499" max="10499" width="3.5703125" style="411" customWidth="1"/>
    <col min="10500" max="10500" width="3.7109375" style="411" customWidth="1"/>
    <col min="10501" max="10501" width="14.7109375" style="411" customWidth="1"/>
    <col min="10502" max="10503" width="9.5703125" style="411" customWidth="1"/>
    <col min="10504" max="10504" width="10.7109375" style="411" customWidth="1"/>
    <col min="10505" max="10505" width="6" style="411" customWidth="1"/>
    <col min="10506" max="10506" width="4.42578125" style="411" customWidth="1"/>
    <col min="10507" max="10507" width="9.85546875" style="411" customWidth="1"/>
    <col min="10508" max="10508" width="10.28515625" style="411" customWidth="1"/>
    <col min="10509" max="10510" width="5.140625" style="411" customWidth="1"/>
    <col min="10511" max="10511" width="1.7109375" style="411" customWidth="1"/>
    <col min="10512" max="10512" width="10.7109375" style="411" customWidth="1"/>
    <col min="10513" max="10513" width="3.5703125" style="411" customWidth="1"/>
    <col min="10514" max="10514" width="1.42578125" style="411" customWidth="1"/>
    <col min="10515" max="10515" width="7" style="411" customWidth="1"/>
    <col min="10516" max="10524" width="0" style="411" hidden="1" customWidth="1"/>
    <col min="10525" max="10525" width="9.42578125" style="411" customWidth="1"/>
    <col min="10526" max="10526" width="12.85546875" style="411" customWidth="1"/>
    <col min="10527" max="10527" width="14" style="411" customWidth="1"/>
    <col min="10528" max="10539" width="9.140625" style="411"/>
    <col min="10540" max="10560" width="0" style="411" hidden="1" customWidth="1"/>
    <col min="10561" max="10752" width="9.140625" style="411"/>
    <col min="10753" max="10753" width="7.140625" style="411" customWidth="1"/>
    <col min="10754" max="10754" width="1.42578125" style="411" customWidth="1"/>
    <col min="10755" max="10755" width="3.5703125" style="411" customWidth="1"/>
    <col min="10756" max="10756" width="3.7109375" style="411" customWidth="1"/>
    <col min="10757" max="10757" width="14.7109375" style="411" customWidth="1"/>
    <col min="10758" max="10759" width="9.5703125" style="411" customWidth="1"/>
    <col min="10760" max="10760" width="10.7109375" style="411" customWidth="1"/>
    <col min="10761" max="10761" width="6" style="411" customWidth="1"/>
    <col min="10762" max="10762" width="4.42578125" style="411" customWidth="1"/>
    <col min="10763" max="10763" width="9.85546875" style="411" customWidth="1"/>
    <col min="10764" max="10764" width="10.28515625" style="411" customWidth="1"/>
    <col min="10765" max="10766" width="5.140625" style="411" customWidth="1"/>
    <col min="10767" max="10767" width="1.7109375" style="411" customWidth="1"/>
    <col min="10768" max="10768" width="10.7109375" style="411" customWidth="1"/>
    <col min="10769" max="10769" width="3.5703125" style="411" customWidth="1"/>
    <col min="10770" max="10770" width="1.42578125" style="411" customWidth="1"/>
    <col min="10771" max="10771" width="7" style="411" customWidth="1"/>
    <col min="10772" max="10780" width="0" style="411" hidden="1" customWidth="1"/>
    <col min="10781" max="10781" width="9.42578125" style="411" customWidth="1"/>
    <col min="10782" max="10782" width="12.85546875" style="411" customWidth="1"/>
    <col min="10783" max="10783" width="14" style="411" customWidth="1"/>
    <col min="10784" max="10795" width="9.140625" style="411"/>
    <col min="10796" max="10816" width="0" style="411" hidden="1" customWidth="1"/>
    <col min="10817" max="11008" width="9.140625" style="411"/>
    <col min="11009" max="11009" width="7.140625" style="411" customWidth="1"/>
    <col min="11010" max="11010" width="1.42578125" style="411" customWidth="1"/>
    <col min="11011" max="11011" width="3.5703125" style="411" customWidth="1"/>
    <col min="11012" max="11012" width="3.7109375" style="411" customWidth="1"/>
    <col min="11013" max="11013" width="14.7109375" style="411" customWidth="1"/>
    <col min="11014" max="11015" width="9.5703125" style="411" customWidth="1"/>
    <col min="11016" max="11016" width="10.7109375" style="411" customWidth="1"/>
    <col min="11017" max="11017" width="6" style="411" customWidth="1"/>
    <col min="11018" max="11018" width="4.42578125" style="411" customWidth="1"/>
    <col min="11019" max="11019" width="9.85546875" style="411" customWidth="1"/>
    <col min="11020" max="11020" width="10.28515625" style="411" customWidth="1"/>
    <col min="11021" max="11022" width="5.140625" style="411" customWidth="1"/>
    <col min="11023" max="11023" width="1.7109375" style="411" customWidth="1"/>
    <col min="11024" max="11024" width="10.7109375" style="411" customWidth="1"/>
    <col min="11025" max="11025" width="3.5703125" style="411" customWidth="1"/>
    <col min="11026" max="11026" width="1.42578125" style="411" customWidth="1"/>
    <col min="11027" max="11027" width="7" style="411" customWidth="1"/>
    <col min="11028" max="11036" width="0" style="411" hidden="1" customWidth="1"/>
    <col min="11037" max="11037" width="9.42578125" style="411" customWidth="1"/>
    <col min="11038" max="11038" width="12.85546875" style="411" customWidth="1"/>
    <col min="11039" max="11039" width="14" style="411" customWidth="1"/>
    <col min="11040" max="11051" width="9.140625" style="411"/>
    <col min="11052" max="11072" width="0" style="411" hidden="1" customWidth="1"/>
    <col min="11073" max="11264" width="9.140625" style="411"/>
    <col min="11265" max="11265" width="7.140625" style="411" customWidth="1"/>
    <col min="11266" max="11266" width="1.42578125" style="411" customWidth="1"/>
    <col min="11267" max="11267" width="3.5703125" style="411" customWidth="1"/>
    <col min="11268" max="11268" width="3.7109375" style="411" customWidth="1"/>
    <col min="11269" max="11269" width="14.7109375" style="411" customWidth="1"/>
    <col min="11270" max="11271" width="9.5703125" style="411" customWidth="1"/>
    <col min="11272" max="11272" width="10.7109375" style="411" customWidth="1"/>
    <col min="11273" max="11273" width="6" style="411" customWidth="1"/>
    <col min="11274" max="11274" width="4.42578125" style="411" customWidth="1"/>
    <col min="11275" max="11275" width="9.85546875" style="411" customWidth="1"/>
    <col min="11276" max="11276" width="10.28515625" style="411" customWidth="1"/>
    <col min="11277" max="11278" width="5.140625" style="411" customWidth="1"/>
    <col min="11279" max="11279" width="1.7109375" style="411" customWidth="1"/>
    <col min="11280" max="11280" width="10.7109375" style="411" customWidth="1"/>
    <col min="11281" max="11281" width="3.5703125" style="411" customWidth="1"/>
    <col min="11282" max="11282" width="1.42578125" style="411" customWidth="1"/>
    <col min="11283" max="11283" width="7" style="411" customWidth="1"/>
    <col min="11284" max="11292" width="0" style="411" hidden="1" customWidth="1"/>
    <col min="11293" max="11293" width="9.42578125" style="411" customWidth="1"/>
    <col min="11294" max="11294" width="12.85546875" style="411" customWidth="1"/>
    <col min="11295" max="11295" width="14" style="411" customWidth="1"/>
    <col min="11296" max="11307" width="9.140625" style="411"/>
    <col min="11308" max="11328" width="0" style="411" hidden="1" customWidth="1"/>
    <col min="11329" max="11520" width="9.140625" style="411"/>
    <col min="11521" max="11521" width="7.140625" style="411" customWidth="1"/>
    <col min="11522" max="11522" width="1.42578125" style="411" customWidth="1"/>
    <col min="11523" max="11523" width="3.5703125" style="411" customWidth="1"/>
    <col min="11524" max="11524" width="3.7109375" style="411" customWidth="1"/>
    <col min="11525" max="11525" width="14.7109375" style="411" customWidth="1"/>
    <col min="11526" max="11527" width="9.5703125" style="411" customWidth="1"/>
    <col min="11528" max="11528" width="10.7109375" style="411" customWidth="1"/>
    <col min="11529" max="11529" width="6" style="411" customWidth="1"/>
    <col min="11530" max="11530" width="4.42578125" style="411" customWidth="1"/>
    <col min="11531" max="11531" width="9.85546875" style="411" customWidth="1"/>
    <col min="11532" max="11532" width="10.28515625" style="411" customWidth="1"/>
    <col min="11533" max="11534" width="5.140625" style="411" customWidth="1"/>
    <col min="11535" max="11535" width="1.7109375" style="411" customWidth="1"/>
    <col min="11536" max="11536" width="10.7109375" style="411" customWidth="1"/>
    <col min="11537" max="11537" width="3.5703125" style="411" customWidth="1"/>
    <col min="11538" max="11538" width="1.42578125" style="411" customWidth="1"/>
    <col min="11539" max="11539" width="7" style="411" customWidth="1"/>
    <col min="11540" max="11548" width="0" style="411" hidden="1" customWidth="1"/>
    <col min="11549" max="11549" width="9.42578125" style="411" customWidth="1"/>
    <col min="11550" max="11550" width="12.85546875" style="411" customWidth="1"/>
    <col min="11551" max="11551" width="14" style="411" customWidth="1"/>
    <col min="11552" max="11563" width="9.140625" style="411"/>
    <col min="11564" max="11584" width="0" style="411" hidden="1" customWidth="1"/>
    <col min="11585" max="11776" width="9.140625" style="411"/>
    <col min="11777" max="11777" width="7.140625" style="411" customWidth="1"/>
    <col min="11778" max="11778" width="1.42578125" style="411" customWidth="1"/>
    <col min="11779" max="11779" width="3.5703125" style="411" customWidth="1"/>
    <col min="11780" max="11780" width="3.7109375" style="411" customWidth="1"/>
    <col min="11781" max="11781" width="14.7109375" style="411" customWidth="1"/>
    <col min="11782" max="11783" width="9.5703125" style="411" customWidth="1"/>
    <col min="11784" max="11784" width="10.7109375" style="411" customWidth="1"/>
    <col min="11785" max="11785" width="6" style="411" customWidth="1"/>
    <col min="11786" max="11786" width="4.42578125" style="411" customWidth="1"/>
    <col min="11787" max="11787" width="9.85546875" style="411" customWidth="1"/>
    <col min="11788" max="11788" width="10.28515625" style="411" customWidth="1"/>
    <col min="11789" max="11790" width="5.140625" style="411" customWidth="1"/>
    <col min="11791" max="11791" width="1.7109375" style="411" customWidth="1"/>
    <col min="11792" max="11792" width="10.7109375" style="411" customWidth="1"/>
    <col min="11793" max="11793" width="3.5703125" style="411" customWidth="1"/>
    <col min="11794" max="11794" width="1.42578125" style="411" customWidth="1"/>
    <col min="11795" max="11795" width="7" style="411" customWidth="1"/>
    <col min="11796" max="11804" width="0" style="411" hidden="1" customWidth="1"/>
    <col min="11805" max="11805" width="9.42578125" style="411" customWidth="1"/>
    <col min="11806" max="11806" width="12.85546875" style="411" customWidth="1"/>
    <col min="11807" max="11807" width="14" style="411" customWidth="1"/>
    <col min="11808" max="11819" width="9.140625" style="411"/>
    <col min="11820" max="11840" width="0" style="411" hidden="1" customWidth="1"/>
    <col min="11841" max="12032" width="9.140625" style="411"/>
    <col min="12033" max="12033" width="7.140625" style="411" customWidth="1"/>
    <col min="12034" max="12034" width="1.42578125" style="411" customWidth="1"/>
    <col min="12035" max="12035" width="3.5703125" style="411" customWidth="1"/>
    <col min="12036" max="12036" width="3.7109375" style="411" customWidth="1"/>
    <col min="12037" max="12037" width="14.7109375" style="411" customWidth="1"/>
    <col min="12038" max="12039" width="9.5703125" style="411" customWidth="1"/>
    <col min="12040" max="12040" width="10.7109375" style="411" customWidth="1"/>
    <col min="12041" max="12041" width="6" style="411" customWidth="1"/>
    <col min="12042" max="12042" width="4.42578125" style="411" customWidth="1"/>
    <col min="12043" max="12043" width="9.85546875" style="411" customWidth="1"/>
    <col min="12044" max="12044" width="10.28515625" style="411" customWidth="1"/>
    <col min="12045" max="12046" width="5.140625" style="411" customWidth="1"/>
    <col min="12047" max="12047" width="1.7109375" style="411" customWidth="1"/>
    <col min="12048" max="12048" width="10.7109375" style="411" customWidth="1"/>
    <col min="12049" max="12049" width="3.5703125" style="411" customWidth="1"/>
    <col min="12050" max="12050" width="1.42578125" style="411" customWidth="1"/>
    <col min="12051" max="12051" width="7" style="411" customWidth="1"/>
    <col min="12052" max="12060" width="0" style="411" hidden="1" customWidth="1"/>
    <col min="12061" max="12061" width="9.42578125" style="411" customWidth="1"/>
    <col min="12062" max="12062" width="12.85546875" style="411" customWidth="1"/>
    <col min="12063" max="12063" width="14" style="411" customWidth="1"/>
    <col min="12064" max="12075" width="9.140625" style="411"/>
    <col min="12076" max="12096" width="0" style="411" hidden="1" customWidth="1"/>
    <col min="12097" max="12288" width="9.140625" style="411"/>
    <col min="12289" max="12289" width="7.140625" style="411" customWidth="1"/>
    <col min="12290" max="12290" width="1.42578125" style="411" customWidth="1"/>
    <col min="12291" max="12291" width="3.5703125" style="411" customWidth="1"/>
    <col min="12292" max="12292" width="3.7109375" style="411" customWidth="1"/>
    <col min="12293" max="12293" width="14.7109375" style="411" customWidth="1"/>
    <col min="12294" max="12295" width="9.5703125" style="411" customWidth="1"/>
    <col min="12296" max="12296" width="10.7109375" style="411" customWidth="1"/>
    <col min="12297" max="12297" width="6" style="411" customWidth="1"/>
    <col min="12298" max="12298" width="4.42578125" style="411" customWidth="1"/>
    <col min="12299" max="12299" width="9.85546875" style="411" customWidth="1"/>
    <col min="12300" max="12300" width="10.28515625" style="411" customWidth="1"/>
    <col min="12301" max="12302" width="5.140625" style="411" customWidth="1"/>
    <col min="12303" max="12303" width="1.7109375" style="411" customWidth="1"/>
    <col min="12304" max="12304" width="10.7109375" style="411" customWidth="1"/>
    <col min="12305" max="12305" width="3.5703125" style="411" customWidth="1"/>
    <col min="12306" max="12306" width="1.42578125" style="411" customWidth="1"/>
    <col min="12307" max="12307" width="7" style="411" customWidth="1"/>
    <col min="12308" max="12316" width="0" style="411" hidden="1" customWidth="1"/>
    <col min="12317" max="12317" width="9.42578125" style="411" customWidth="1"/>
    <col min="12318" max="12318" width="12.85546875" style="411" customWidth="1"/>
    <col min="12319" max="12319" width="14" style="411" customWidth="1"/>
    <col min="12320" max="12331" width="9.140625" style="411"/>
    <col min="12332" max="12352" width="0" style="411" hidden="1" customWidth="1"/>
    <col min="12353" max="12544" width="9.140625" style="411"/>
    <col min="12545" max="12545" width="7.140625" style="411" customWidth="1"/>
    <col min="12546" max="12546" width="1.42578125" style="411" customWidth="1"/>
    <col min="12547" max="12547" width="3.5703125" style="411" customWidth="1"/>
    <col min="12548" max="12548" width="3.7109375" style="411" customWidth="1"/>
    <col min="12549" max="12549" width="14.7109375" style="411" customWidth="1"/>
    <col min="12550" max="12551" width="9.5703125" style="411" customWidth="1"/>
    <col min="12552" max="12552" width="10.7109375" style="411" customWidth="1"/>
    <col min="12553" max="12553" width="6" style="411" customWidth="1"/>
    <col min="12554" max="12554" width="4.42578125" style="411" customWidth="1"/>
    <col min="12555" max="12555" width="9.85546875" style="411" customWidth="1"/>
    <col min="12556" max="12556" width="10.28515625" style="411" customWidth="1"/>
    <col min="12557" max="12558" width="5.140625" style="411" customWidth="1"/>
    <col min="12559" max="12559" width="1.7109375" style="411" customWidth="1"/>
    <col min="12560" max="12560" width="10.7109375" style="411" customWidth="1"/>
    <col min="12561" max="12561" width="3.5703125" style="411" customWidth="1"/>
    <col min="12562" max="12562" width="1.42578125" style="411" customWidth="1"/>
    <col min="12563" max="12563" width="7" style="411" customWidth="1"/>
    <col min="12564" max="12572" width="0" style="411" hidden="1" customWidth="1"/>
    <col min="12573" max="12573" width="9.42578125" style="411" customWidth="1"/>
    <col min="12574" max="12574" width="12.85546875" style="411" customWidth="1"/>
    <col min="12575" max="12575" width="14" style="411" customWidth="1"/>
    <col min="12576" max="12587" width="9.140625" style="411"/>
    <col min="12588" max="12608" width="0" style="411" hidden="1" customWidth="1"/>
    <col min="12609" max="12800" width="9.140625" style="411"/>
    <col min="12801" max="12801" width="7.140625" style="411" customWidth="1"/>
    <col min="12802" max="12802" width="1.42578125" style="411" customWidth="1"/>
    <col min="12803" max="12803" width="3.5703125" style="411" customWidth="1"/>
    <col min="12804" max="12804" width="3.7109375" style="411" customWidth="1"/>
    <col min="12805" max="12805" width="14.7109375" style="411" customWidth="1"/>
    <col min="12806" max="12807" width="9.5703125" style="411" customWidth="1"/>
    <col min="12808" max="12808" width="10.7109375" style="411" customWidth="1"/>
    <col min="12809" max="12809" width="6" style="411" customWidth="1"/>
    <col min="12810" max="12810" width="4.42578125" style="411" customWidth="1"/>
    <col min="12811" max="12811" width="9.85546875" style="411" customWidth="1"/>
    <col min="12812" max="12812" width="10.28515625" style="411" customWidth="1"/>
    <col min="12813" max="12814" width="5.140625" style="411" customWidth="1"/>
    <col min="12815" max="12815" width="1.7109375" style="411" customWidth="1"/>
    <col min="12816" max="12816" width="10.7109375" style="411" customWidth="1"/>
    <col min="12817" max="12817" width="3.5703125" style="411" customWidth="1"/>
    <col min="12818" max="12818" width="1.42578125" style="411" customWidth="1"/>
    <col min="12819" max="12819" width="7" style="411" customWidth="1"/>
    <col min="12820" max="12828" width="0" style="411" hidden="1" customWidth="1"/>
    <col min="12829" max="12829" width="9.42578125" style="411" customWidth="1"/>
    <col min="12830" max="12830" width="12.85546875" style="411" customWidth="1"/>
    <col min="12831" max="12831" width="14" style="411" customWidth="1"/>
    <col min="12832" max="12843" width="9.140625" style="411"/>
    <col min="12844" max="12864" width="0" style="411" hidden="1" customWidth="1"/>
    <col min="12865" max="13056" width="9.140625" style="411"/>
    <col min="13057" max="13057" width="7.140625" style="411" customWidth="1"/>
    <col min="13058" max="13058" width="1.42578125" style="411" customWidth="1"/>
    <col min="13059" max="13059" width="3.5703125" style="411" customWidth="1"/>
    <col min="13060" max="13060" width="3.7109375" style="411" customWidth="1"/>
    <col min="13061" max="13061" width="14.7109375" style="411" customWidth="1"/>
    <col min="13062" max="13063" width="9.5703125" style="411" customWidth="1"/>
    <col min="13064" max="13064" width="10.7109375" style="411" customWidth="1"/>
    <col min="13065" max="13065" width="6" style="411" customWidth="1"/>
    <col min="13066" max="13066" width="4.42578125" style="411" customWidth="1"/>
    <col min="13067" max="13067" width="9.85546875" style="411" customWidth="1"/>
    <col min="13068" max="13068" width="10.28515625" style="411" customWidth="1"/>
    <col min="13069" max="13070" width="5.140625" style="411" customWidth="1"/>
    <col min="13071" max="13071" width="1.7109375" style="411" customWidth="1"/>
    <col min="13072" max="13072" width="10.7109375" style="411" customWidth="1"/>
    <col min="13073" max="13073" width="3.5703125" style="411" customWidth="1"/>
    <col min="13074" max="13074" width="1.42578125" style="411" customWidth="1"/>
    <col min="13075" max="13075" width="7" style="411" customWidth="1"/>
    <col min="13076" max="13084" width="0" style="411" hidden="1" customWidth="1"/>
    <col min="13085" max="13085" width="9.42578125" style="411" customWidth="1"/>
    <col min="13086" max="13086" width="12.85546875" style="411" customWidth="1"/>
    <col min="13087" max="13087" width="14" style="411" customWidth="1"/>
    <col min="13088" max="13099" width="9.140625" style="411"/>
    <col min="13100" max="13120" width="0" style="411" hidden="1" customWidth="1"/>
    <col min="13121" max="13312" width="9.140625" style="411"/>
    <col min="13313" max="13313" width="7.140625" style="411" customWidth="1"/>
    <col min="13314" max="13314" width="1.42578125" style="411" customWidth="1"/>
    <col min="13315" max="13315" width="3.5703125" style="411" customWidth="1"/>
    <col min="13316" max="13316" width="3.7109375" style="411" customWidth="1"/>
    <col min="13317" max="13317" width="14.7109375" style="411" customWidth="1"/>
    <col min="13318" max="13319" width="9.5703125" style="411" customWidth="1"/>
    <col min="13320" max="13320" width="10.7109375" style="411" customWidth="1"/>
    <col min="13321" max="13321" width="6" style="411" customWidth="1"/>
    <col min="13322" max="13322" width="4.42578125" style="411" customWidth="1"/>
    <col min="13323" max="13323" width="9.85546875" style="411" customWidth="1"/>
    <col min="13324" max="13324" width="10.28515625" style="411" customWidth="1"/>
    <col min="13325" max="13326" width="5.140625" style="411" customWidth="1"/>
    <col min="13327" max="13327" width="1.7109375" style="411" customWidth="1"/>
    <col min="13328" max="13328" width="10.7109375" style="411" customWidth="1"/>
    <col min="13329" max="13329" width="3.5703125" style="411" customWidth="1"/>
    <col min="13330" max="13330" width="1.42578125" style="411" customWidth="1"/>
    <col min="13331" max="13331" width="7" style="411" customWidth="1"/>
    <col min="13332" max="13340" width="0" style="411" hidden="1" customWidth="1"/>
    <col min="13341" max="13341" width="9.42578125" style="411" customWidth="1"/>
    <col min="13342" max="13342" width="12.85546875" style="411" customWidth="1"/>
    <col min="13343" max="13343" width="14" style="411" customWidth="1"/>
    <col min="13344" max="13355" width="9.140625" style="411"/>
    <col min="13356" max="13376" width="0" style="411" hidden="1" customWidth="1"/>
    <col min="13377" max="13568" width="9.140625" style="411"/>
    <col min="13569" max="13569" width="7.140625" style="411" customWidth="1"/>
    <col min="13570" max="13570" width="1.42578125" style="411" customWidth="1"/>
    <col min="13571" max="13571" width="3.5703125" style="411" customWidth="1"/>
    <col min="13572" max="13572" width="3.7109375" style="411" customWidth="1"/>
    <col min="13573" max="13573" width="14.7109375" style="411" customWidth="1"/>
    <col min="13574" max="13575" width="9.5703125" style="411" customWidth="1"/>
    <col min="13576" max="13576" width="10.7109375" style="411" customWidth="1"/>
    <col min="13577" max="13577" width="6" style="411" customWidth="1"/>
    <col min="13578" max="13578" width="4.42578125" style="411" customWidth="1"/>
    <col min="13579" max="13579" width="9.85546875" style="411" customWidth="1"/>
    <col min="13580" max="13580" width="10.28515625" style="411" customWidth="1"/>
    <col min="13581" max="13582" width="5.140625" style="411" customWidth="1"/>
    <col min="13583" max="13583" width="1.7109375" style="411" customWidth="1"/>
    <col min="13584" max="13584" width="10.7109375" style="411" customWidth="1"/>
    <col min="13585" max="13585" width="3.5703125" style="411" customWidth="1"/>
    <col min="13586" max="13586" width="1.42578125" style="411" customWidth="1"/>
    <col min="13587" max="13587" width="7" style="411" customWidth="1"/>
    <col min="13588" max="13596" width="0" style="411" hidden="1" customWidth="1"/>
    <col min="13597" max="13597" width="9.42578125" style="411" customWidth="1"/>
    <col min="13598" max="13598" width="12.85546875" style="411" customWidth="1"/>
    <col min="13599" max="13599" width="14" style="411" customWidth="1"/>
    <col min="13600" max="13611" width="9.140625" style="411"/>
    <col min="13612" max="13632" width="0" style="411" hidden="1" customWidth="1"/>
    <col min="13633" max="13824" width="9.140625" style="411"/>
    <col min="13825" max="13825" width="7.140625" style="411" customWidth="1"/>
    <col min="13826" max="13826" width="1.42578125" style="411" customWidth="1"/>
    <col min="13827" max="13827" width="3.5703125" style="411" customWidth="1"/>
    <col min="13828" max="13828" width="3.7109375" style="411" customWidth="1"/>
    <col min="13829" max="13829" width="14.7109375" style="411" customWidth="1"/>
    <col min="13830" max="13831" width="9.5703125" style="411" customWidth="1"/>
    <col min="13832" max="13832" width="10.7109375" style="411" customWidth="1"/>
    <col min="13833" max="13833" width="6" style="411" customWidth="1"/>
    <col min="13834" max="13834" width="4.42578125" style="411" customWidth="1"/>
    <col min="13835" max="13835" width="9.85546875" style="411" customWidth="1"/>
    <col min="13836" max="13836" width="10.28515625" style="411" customWidth="1"/>
    <col min="13837" max="13838" width="5.140625" style="411" customWidth="1"/>
    <col min="13839" max="13839" width="1.7109375" style="411" customWidth="1"/>
    <col min="13840" max="13840" width="10.7109375" style="411" customWidth="1"/>
    <col min="13841" max="13841" width="3.5703125" style="411" customWidth="1"/>
    <col min="13842" max="13842" width="1.42578125" style="411" customWidth="1"/>
    <col min="13843" max="13843" width="7" style="411" customWidth="1"/>
    <col min="13844" max="13852" width="0" style="411" hidden="1" customWidth="1"/>
    <col min="13853" max="13853" width="9.42578125" style="411" customWidth="1"/>
    <col min="13854" max="13854" width="12.85546875" style="411" customWidth="1"/>
    <col min="13855" max="13855" width="14" style="411" customWidth="1"/>
    <col min="13856" max="13867" width="9.140625" style="411"/>
    <col min="13868" max="13888" width="0" style="411" hidden="1" customWidth="1"/>
    <col min="13889" max="14080" width="9.140625" style="411"/>
    <col min="14081" max="14081" width="7.140625" style="411" customWidth="1"/>
    <col min="14082" max="14082" width="1.42578125" style="411" customWidth="1"/>
    <col min="14083" max="14083" width="3.5703125" style="411" customWidth="1"/>
    <col min="14084" max="14084" width="3.7109375" style="411" customWidth="1"/>
    <col min="14085" max="14085" width="14.7109375" style="411" customWidth="1"/>
    <col min="14086" max="14087" width="9.5703125" style="411" customWidth="1"/>
    <col min="14088" max="14088" width="10.7109375" style="411" customWidth="1"/>
    <col min="14089" max="14089" width="6" style="411" customWidth="1"/>
    <col min="14090" max="14090" width="4.42578125" style="411" customWidth="1"/>
    <col min="14091" max="14091" width="9.85546875" style="411" customWidth="1"/>
    <col min="14092" max="14092" width="10.28515625" style="411" customWidth="1"/>
    <col min="14093" max="14094" width="5.140625" style="411" customWidth="1"/>
    <col min="14095" max="14095" width="1.7109375" style="411" customWidth="1"/>
    <col min="14096" max="14096" width="10.7109375" style="411" customWidth="1"/>
    <col min="14097" max="14097" width="3.5703125" style="411" customWidth="1"/>
    <col min="14098" max="14098" width="1.42578125" style="411" customWidth="1"/>
    <col min="14099" max="14099" width="7" style="411" customWidth="1"/>
    <col min="14100" max="14108" width="0" style="411" hidden="1" customWidth="1"/>
    <col min="14109" max="14109" width="9.42578125" style="411" customWidth="1"/>
    <col min="14110" max="14110" width="12.85546875" style="411" customWidth="1"/>
    <col min="14111" max="14111" width="14" style="411" customWidth="1"/>
    <col min="14112" max="14123" width="9.140625" style="411"/>
    <col min="14124" max="14144" width="0" style="411" hidden="1" customWidth="1"/>
    <col min="14145" max="14336" width="9.140625" style="411"/>
    <col min="14337" max="14337" width="7.140625" style="411" customWidth="1"/>
    <col min="14338" max="14338" width="1.42578125" style="411" customWidth="1"/>
    <col min="14339" max="14339" width="3.5703125" style="411" customWidth="1"/>
    <col min="14340" max="14340" width="3.7109375" style="411" customWidth="1"/>
    <col min="14341" max="14341" width="14.7109375" style="411" customWidth="1"/>
    <col min="14342" max="14343" width="9.5703125" style="411" customWidth="1"/>
    <col min="14344" max="14344" width="10.7109375" style="411" customWidth="1"/>
    <col min="14345" max="14345" width="6" style="411" customWidth="1"/>
    <col min="14346" max="14346" width="4.42578125" style="411" customWidth="1"/>
    <col min="14347" max="14347" width="9.85546875" style="411" customWidth="1"/>
    <col min="14348" max="14348" width="10.28515625" style="411" customWidth="1"/>
    <col min="14349" max="14350" width="5.140625" style="411" customWidth="1"/>
    <col min="14351" max="14351" width="1.7109375" style="411" customWidth="1"/>
    <col min="14352" max="14352" width="10.7109375" style="411" customWidth="1"/>
    <col min="14353" max="14353" width="3.5703125" style="411" customWidth="1"/>
    <col min="14354" max="14354" width="1.42578125" style="411" customWidth="1"/>
    <col min="14355" max="14355" width="7" style="411" customWidth="1"/>
    <col min="14356" max="14364" width="0" style="411" hidden="1" customWidth="1"/>
    <col min="14365" max="14365" width="9.42578125" style="411" customWidth="1"/>
    <col min="14366" max="14366" width="12.85546875" style="411" customWidth="1"/>
    <col min="14367" max="14367" width="14" style="411" customWidth="1"/>
    <col min="14368" max="14379" width="9.140625" style="411"/>
    <col min="14380" max="14400" width="0" style="411" hidden="1" customWidth="1"/>
    <col min="14401" max="14592" width="9.140625" style="411"/>
    <col min="14593" max="14593" width="7.140625" style="411" customWidth="1"/>
    <col min="14594" max="14594" width="1.42578125" style="411" customWidth="1"/>
    <col min="14595" max="14595" width="3.5703125" style="411" customWidth="1"/>
    <col min="14596" max="14596" width="3.7109375" style="411" customWidth="1"/>
    <col min="14597" max="14597" width="14.7109375" style="411" customWidth="1"/>
    <col min="14598" max="14599" width="9.5703125" style="411" customWidth="1"/>
    <col min="14600" max="14600" width="10.7109375" style="411" customWidth="1"/>
    <col min="14601" max="14601" width="6" style="411" customWidth="1"/>
    <col min="14602" max="14602" width="4.42578125" style="411" customWidth="1"/>
    <col min="14603" max="14603" width="9.85546875" style="411" customWidth="1"/>
    <col min="14604" max="14604" width="10.28515625" style="411" customWidth="1"/>
    <col min="14605" max="14606" width="5.140625" style="411" customWidth="1"/>
    <col min="14607" max="14607" width="1.7109375" style="411" customWidth="1"/>
    <col min="14608" max="14608" width="10.7109375" style="411" customWidth="1"/>
    <col min="14609" max="14609" width="3.5703125" style="411" customWidth="1"/>
    <col min="14610" max="14610" width="1.42578125" style="411" customWidth="1"/>
    <col min="14611" max="14611" width="7" style="411" customWidth="1"/>
    <col min="14612" max="14620" width="0" style="411" hidden="1" customWidth="1"/>
    <col min="14621" max="14621" width="9.42578125" style="411" customWidth="1"/>
    <col min="14622" max="14622" width="12.85546875" style="411" customWidth="1"/>
    <col min="14623" max="14623" width="14" style="411" customWidth="1"/>
    <col min="14624" max="14635" width="9.140625" style="411"/>
    <col min="14636" max="14656" width="0" style="411" hidden="1" customWidth="1"/>
    <col min="14657" max="14848" width="9.140625" style="411"/>
    <col min="14849" max="14849" width="7.140625" style="411" customWidth="1"/>
    <col min="14850" max="14850" width="1.42578125" style="411" customWidth="1"/>
    <col min="14851" max="14851" width="3.5703125" style="411" customWidth="1"/>
    <col min="14852" max="14852" width="3.7109375" style="411" customWidth="1"/>
    <col min="14853" max="14853" width="14.7109375" style="411" customWidth="1"/>
    <col min="14854" max="14855" width="9.5703125" style="411" customWidth="1"/>
    <col min="14856" max="14856" width="10.7109375" style="411" customWidth="1"/>
    <col min="14857" max="14857" width="6" style="411" customWidth="1"/>
    <col min="14858" max="14858" width="4.42578125" style="411" customWidth="1"/>
    <col min="14859" max="14859" width="9.85546875" style="411" customWidth="1"/>
    <col min="14860" max="14860" width="10.28515625" style="411" customWidth="1"/>
    <col min="14861" max="14862" width="5.140625" style="411" customWidth="1"/>
    <col min="14863" max="14863" width="1.7109375" style="411" customWidth="1"/>
    <col min="14864" max="14864" width="10.7109375" style="411" customWidth="1"/>
    <col min="14865" max="14865" width="3.5703125" style="411" customWidth="1"/>
    <col min="14866" max="14866" width="1.42578125" style="411" customWidth="1"/>
    <col min="14867" max="14867" width="7" style="411" customWidth="1"/>
    <col min="14868" max="14876" width="0" style="411" hidden="1" customWidth="1"/>
    <col min="14877" max="14877" width="9.42578125" style="411" customWidth="1"/>
    <col min="14878" max="14878" width="12.85546875" style="411" customWidth="1"/>
    <col min="14879" max="14879" width="14" style="411" customWidth="1"/>
    <col min="14880" max="14891" width="9.140625" style="411"/>
    <col min="14892" max="14912" width="0" style="411" hidden="1" customWidth="1"/>
    <col min="14913" max="15104" width="9.140625" style="411"/>
    <col min="15105" max="15105" width="7.140625" style="411" customWidth="1"/>
    <col min="15106" max="15106" width="1.42578125" style="411" customWidth="1"/>
    <col min="15107" max="15107" width="3.5703125" style="411" customWidth="1"/>
    <col min="15108" max="15108" width="3.7109375" style="411" customWidth="1"/>
    <col min="15109" max="15109" width="14.7109375" style="411" customWidth="1"/>
    <col min="15110" max="15111" width="9.5703125" style="411" customWidth="1"/>
    <col min="15112" max="15112" width="10.7109375" style="411" customWidth="1"/>
    <col min="15113" max="15113" width="6" style="411" customWidth="1"/>
    <col min="15114" max="15114" width="4.42578125" style="411" customWidth="1"/>
    <col min="15115" max="15115" width="9.85546875" style="411" customWidth="1"/>
    <col min="15116" max="15116" width="10.28515625" style="411" customWidth="1"/>
    <col min="15117" max="15118" width="5.140625" style="411" customWidth="1"/>
    <col min="15119" max="15119" width="1.7109375" style="411" customWidth="1"/>
    <col min="15120" max="15120" width="10.7109375" style="411" customWidth="1"/>
    <col min="15121" max="15121" width="3.5703125" style="411" customWidth="1"/>
    <col min="15122" max="15122" width="1.42578125" style="411" customWidth="1"/>
    <col min="15123" max="15123" width="7" style="411" customWidth="1"/>
    <col min="15124" max="15132" width="0" style="411" hidden="1" customWidth="1"/>
    <col min="15133" max="15133" width="9.42578125" style="411" customWidth="1"/>
    <col min="15134" max="15134" width="12.85546875" style="411" customWidth="1"/>
    <col min="15135" max="15135" width="14" style="411" customWidth="1"/>
    <col min="15136" max="15147" width="9.140625" style="411"/>
    <col min="15148" max="15168" width="0" style="411" hidden="1" customWidth="1"/>
    <col min="15169" max="15360" width="9.140625" style="411"/>
    <col min="15361" max="15361" width="7.140625" style="411" customWidth="1"/>
    <col min="15362" max="15362" width="1.42578125" style="411" customWidth="1"/>
    <col min="15363" max="15363" width="3.5703125" style="411" customWidth="1"/>
    <col min="15364" max="15364" width="3.7109375" style="411" customWidth="1"/>
    <col min="15365" max="15365" width="14.7109375" style="411" customWidth="1"/>
    <col min="15366" max="15367" width="9.5703125" style="411" customWidth="1"/>
    <col min="15368" max="15368" width="10.7109375" style="411" customWidth="1"/>
    <col min="15369" max="15369" width="6" style="411" customWidth="1"/>
    <col min="15370" max="15370" width="4.42578125" style="411" customWidth="1"/>
    <col min="15371" max="15371" width="9.85546875" style="411" customWidth="1"/>
    <col min="15372" max="15372" width="10.28515625" style="411" customWidth="1"/>
    <col min="15373" max="15374" width="5.140625" style="411" customWidth="1"/>
    <col min="15375" max="15375" width="1.7109375" style="411" customWidth="1"/>
    <col min="15376" max="15376" width="10.7109375" style="411" customWidth="1"/>
    <col min="15377" max="15377" width="3.5703125" style="411" customWidth="1"/>
    <col min="15378" max="15378" width="1.42578125" style="411" customWidth="1"/>
    <col min="15379" max="15379" width="7" style="411" customWidth="1"/>
    <col min="15380" max="15388" width="0" style="411" hidden="1" customWidth="1"/>
    <col min="15389" max="15389" width="9.42578125" style="411" customWidth="1"/>
    <col min="15390" max="15390" width="12.85546875" style="411" customWidth="1"/>
    <col min="15391" max="15391" width="14" style="411" customWidth="1"/>
    <col min="15392" max="15403" width="9.140625" style="411"/>
    <col min="15404" max="15424" width="0" style="411" hidden="1" customWidth="1"/>
    <col min="15425" max="15616" width="9.140625" style="411"/>
    <col min="15617" max="15617" width="7.140625" style="411" customWidth="1"/>
    <col min="15618" max="15618" width="1.42578125" style="411" customWidth="1"/>
    <col min="15619" max="15619" width="3.5703125" style="411" customWidth="1"/>
    <col min="15620" max="15620" width="3.7109375" style="411" customWidth="1"/>
    <col min="15621" max="15621" width="14.7109375" style="411" customWidth="1"/>
    <col min="15622" max="15623" width="9.5703125" style="411" customWidth="1"/>
    <col min="15624" max="15624" width="10.7109375" style="411" customWidth="1"/>
    <col min="15625" max="15625" width="6" style="411" customWidth="1"/>
    <col min="15626" max="15626" width="4.42578125" style="411" customWidth="1"/>
    <col min="15627" max="15627" width="9.85546875" style="411" customWidth="1"/>
    <col min="15628" max="15628" width="10.28515625" style="411" customWidth="1"/>
    <col min="15629" max="15630" width="5.140625" style="411" customWidth="1"/>
    <col min="15631" max="15631" width="1.7109375" style="411" customWidth="1"/>
    <col min="15632" max="15632" width="10.7109375" style="411" customWidth="1"/>
    <col min="15633" max="15633" width="3.5703125" style="411" customWidth="1"/>
    <col min="15634" max="15634" width="1.42578125" style="411" customWidth="1"/>
    <col min="15635" max="15635" width="7" style="411" customWidth="1"/>
    <col min="15636" max="15644" width="0" style="411" hidden="1" customWidth="1"/>
    <col min="15645" max="15645" width="9.42578125" style="411" customWidth="1"/>
    <col min="15646" max="15646" width="12.85546875" style="411" customWidth="1"/>
    <col min="15647" max="15647" width="14" style="411" customWidth="1"/>
    <col min="15648" max="15659" width="9.140625" style="411"/>
    <col min="15660" max="15680" width="0" style="411" hidden="1" customWidth="1"/>
    <col min="15681" max="15872" width="9.140625" style="411"/>
    <col min="15873" max="15873" width="7.140625" style="411" customWidth="1"/>
    <col min="15874" max="15874" width="1.42578125" style="411" customWidth="1"/>
    <col min="15875" max="15875" width="3.5703125" style="411" customWidth="1"/>
    <col min="15876" max="15876" width="3.7109375" style="411" customWidth="1"/>
    <col min="15877" max="15877" width="14.7109375" style="411" customWidth="1"/>
    <col min="15878" max="15879" width="9.5703125" style="411" customWidth="1"/>
    <col min="15880" max="15880" width="10.7109375" style="411" customWidth="1"/>
    <col min="15881" max="15881" width="6" style="411" customWidth="1"/>
    <col min="15882" max="15882" width="4.42578125" style="411" customWidth="1"/>
    <col min="15883" max="15883" width="9.85546875" style="411" customWidth="1"/>
    <col min="15884" max="15884" width="10.28515625" style="411" customWidth="1"/>
    <col min="15885" max="15886" width="5.140625" style="411" customWidth="1"/>
    <col min="15887" max="15887" width="1.7109375" style="411" customWidth="1"/>
    <col min="15888" max="15888" width="10.7109375" style="411" customWidth="1"/>
    <col min="15889" max="15889" width="3.5703125" style="411" customWidth="1"/>
    <col min="15890" max="15890" width="1.42578125" style="411" customWidth="1"/>
    <col min="15891" max="15891" width="7" style="411" customWidth="1"/>
    <col min="15892" max="15900" width="0" style="411" hidden="1" customWidth="1"/>
    <col min="15901" max="15901" width="9.42578125" style="411" customWidth="1"/>
    <col min="15902" max="15902" width="12.85546875" style="411" customWidth="1"/>
    <col min="15903" max="15903" width="14" style="411" customWidth="1"/>
    <col min="15904" max="15915" width="9.140625" style="411"/>
    <col min="15916" max="15936" width="0" style="411" hidden="1" customWidth="1"/>
    <col min="15937" max="16128" width="9.140625" style="411"/>
    <col min="16129" max="16129" width="7.140625" style="411" customWidth="1"/>
    <col min="16130" max="16130" width="1.42578125" style="411" customWidth="1"/>
    <col min="16131" max="16131" width="3.5703125" style="411" customWidth="1"/>
    <col min="16132" max="16132" width="3.7109375" style="411" customWidth="1"/>
    <col min="16133" max="16133" width="14.7109375" style="411" customWidth="1"/>
    <col min="16134" max="16135" width="9.5703125" style="411" customWidth="1"/>
    <col min="16136" max="16136" width="10.7109375" style="411" customWidth="1"/>
    <col min="16137" max="16137" width="6" style="411" customWidth="1"/>
    <col min="16138" max="16138" width="4.42578125" style="411" customWidth="1"/>
    <col min="16139" max="16139" width="9.85546875" style="411" customWidth="1"/>
    <col min="16140" max="16140" width="10.28515625" style="411" customWidth="1"/>
    <col min="16141" max="16142" width="5.140625" style="411" customWidth="1"/>
    <col min="16143" max="16143" width="1.7109375" style="411" customWidth="1"/>
    <col min="16144" max="16144" width="10.7109375" style="411" customWidth="1"/>
    <col min="16145" max="16145" width="3.5703125" style="411" customWidth="1"/>
    <col min="16146" max="16146" width="1.42578125" style="411" customWidth="1"/>
    <col min="16147" max="16147" width="7" style="411" customWidth="1"/>
    <col min="16148" max="16156" width="0" style="411" hidden="1" customWidth="1"/>
    <col min="16157" max="16157" width="9.42578125" style="411" customWidth="1"/>
    <col min="16158" max="16158" width="12.85546875" style="411" customWidth="1"/>
    <col min="16159" max="16159" width="14" style="411" customWidth="1"/>
    <col min="16160" max="16171" width="9.140625" style="411"/>
    <col min="16172" max="16192" width="0" style="411" hidden="1" customWidth="1"/>
    <col min="16193" max="16384" width="9.140625" style="411"/>
  </cols>
  <sheetData>
    <row r="2" spans="2:63" s="338" customFormat="1" ht="6.95" customHeight="1"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7"/>
    </row>
    <row r="3" spans="2:63" s="338" customFormat="1" ht="36.950000000000003" customHeight="1">
      <c r="B3" s="339"/>
      <c r="C3" s="582" t="s">
        <v>2022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340"/>
    </row>
    <row r="4" spans="2:63" s="338" customFormat="1" ht="6.95" customHeight="1">
      <c r="B4" s="33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340"/>
    </row>
    <row r="5" spans="2:63" s="338" customFormat="1" ht="30" customHeight="1">
      <c r="B5" s="339"/>
      <c r="C5" s="337" t="s">
        <v>1321</v>
      </c>
      <c r="D5" s="409"/>
      <c r="E5" s="409"/>
      <c r="F5" s="584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409"/>
      <c r="R5" s="340"/>
    </row>
    <row r="6" spans="2:63" s="338" customFormat="1" ht="36.950000000000003" customHeight="1">
      <c r="B6" s="339"/>
      <c r="C6" s="348" t="s">
        <v>1322</v>
      </c>
      <c r="D6" s="409"/>
      <c r="E6" s="409"/>
      <c r="F6" s="583" t="s">
        <v>2019</v>
      </c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409"/>
      <c r="R6" s="340"/>
    </row>
    <row r="7" spans="2:63" s="338" customFormat="1" ht="6.95" customHeight="1">
      <c r="B7" s="33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340"/>
    </row>
    <row r="8" spans="2:63" s="338" customFormat="1" ht="18" customHeight="1">
      <c r="B8" s="339"/>
      <c r="C8" s="337" t="s">
        <v>1323</v>
      </c>
      <c r="D8" s="409"/>
      <c r="E8" s="409"/>
      <c r="F8" s="410" t="s">
        <v>2020</v>
      </c>
      <c r="G8" s="409"/>
      <c r="H8" s="409"/>
      <c r="I8" s="409"/>
      <c r="J8" s="409"/>
      <c r="K8" s="337" t="s">
        <v>1324</v>
      </c>
      <c r="L8" s="409"/>
      <c r="M8" s="585"/>
      <c r="N8" s="581"/>
      <c r="O8" s="581"/>
      <c r="P8" s="581"/>
      <c r="Q8" s="409"/>
      <c r="R8" s="340"/>
    </row>
    <row r="9" spans="2:63" s="338" customFormat="1" ht="6.95" customHeight="1">
      <c r="B9" s="33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340"/>
    </row>
    <row r="10" spans="2:63" s="338" customFormat="1" ht="15">
      <c r="B10" s="339"/>
      <c r="C10" s="337" t="s">
        <v>1325</v>
      </c>
      <c r="D10" s="409"/>
      <c r="E10" s="409"/>
      <c r="F10" s="410"/>
      <c r="G10" s="409"/>
      <c r="H10" s="409"/>
      <c r="I10" s="409"/>
      <c r="J10" s="409"/>
      <c r="K10" s="337" t="s">
        <v>1327</v>
      </c>
      <c r="L10" s="409"/>
      <c r="M10" s="586"/>
      <c r="N10" s="581"/>
      <c r="O10" s="581"/>
      <c r="P10" s="581"/>
      <c r="Q10" s="581"/>
      <c r="R10" s="340"/>
    </row>
    <row r="11" spans="2:63" s="338" customFormat="1" ht="14.45" customHeight="1">
      <c r="B11" s="339"/>
      <c r="C11" s="337" t="s">
        <v>1326</v>
      </c>
      <c r="D11" s="409"/>
      <c r="E11" s="409"/>
      <c r="F11" s="410"/>
      <c r="G11" s="409"/>
      <c r="H11" s="409"/>
      <c r="I11" s="409"/>
      <c r="J11" s="409"/>
      <c r="K11" s="337" t="s">
        <v>1328</v>
      </c>
      <c r="L11" s="409"/>
      <c r="M11" s="586" t="s">
        <v>2021</v>
      </c>
      <c r="N11" s="581"/>
      <c r="O11" s="581"/>
      <c r="P11" s="581"/>
      <c r="Q11" s="581"/>
      <c r="R11" s="340"/>
    </row>
    <row r="12" spans="2:63" s="338" customFormat="1" ht="10.35" customHeight="1">
      <c r="B12" s="33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340"/>
    </row>
    <row r="13" spans="2:63" s="349" customFormat="1" ht="29.25" customHeight="1">
      <c r="B13" s="350"/>
      <c r="C13" s="351" t="s">
        <v>1335</v>
      </c>
      <c r="D13" s="405" t="s">
        <v>33</v>
      </c>
      <c r="E13" s="405" t="s">
        <v>31</v>
      </c>
      <c r="F13" s="591" t="s">
        <v>63</v>
      </c>
      <c r="G13" s="592"/>
      <c r="H13" s="592"/>
      <c r="I13" s="592"/>
      <c r="J13" s="405" t="s">
        <v>12</v>
      </c>
      <c r="K13" s="405" t="s">
        <v>1336</v>
      </c>
      <c r="L13" s="593" t="s">
        <v>1337</v>
      </c>
      <c r="M13" s="592"/>
      <c r="N13" s="591" t="s">
        <v>1331</v>
      </c>
      <c r="O13" s="592"/>
      <c r="P13" s="592"/>
      <c r="Q13" s="594"/>
      <c r="R13" s="352"/>
      <c r="T13" s="353" t="s">
        <v>1361</v>
      </c>
      <c r="U13" s="354" t="s">
        <v>24</v>
      </c>
      <c r="V13" s="354" t="s">
        <v>1362</v>
      </c>
      <c r="W13" s="354" t="s">
        <v>1363</v>
      </c>
      <c r="X13" s="354" t="s">
        <v>1364</v>
      </c>
      <c r="Y13" s="354" t="s">
        <v>1365</v>
      </c>
      <c r="Z13" s="354" t="s">
        <v>1366</v>
      </c>
      <c r="AA13" s="355" t="s">
        <v>1367</v>
      </c>
    </row>
    <row r="14" spans="2:63" s="338" customFormat="1" ht="29.25" customHeight="1">
      <c r="B14" s="339"/>
      <c r="C14" s="356" t="s">
        <v>1329</v>
      </c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595">
        <f>N15+N41</f>
        <v>0</v>
      </c>
      <c r="O14" s="596"/>
      <c r="P14" s="596"/>
      <c r="Q14" s="596"/>
      <c r="R14" s="340"/>
      <c r="T14" s="357"/>
      <c r="U14" s="341"/>
      <c r="V14" s="341"/>
      <c r="W14" s="358" t="e">
        <f>W15+W41+#REF!</f>
        <v>#REF!</v>
      </c>
      <c r="X14" s="341"/>
      <c r="Y14" s="358" t="e">
        <f>Y15+Y41+#REF!</f>
        <v>#REF!</v>
      </c>
      <c r="Z14" s="341"/>
      <c r="AA14" s="359" t="e">
        <f>AA15+AA41+#REF!</f>
        <v>#REF!</v>
      </c>
      <c r="AT14" s="336" t="s">
        <v>1368</v>
      </c>
      <c r="AU14" s="336" t="s">
        <v>1360</v>
      </c>
      <c r="BK14" s="360" t="e">
        <f>BK15+BK41+#REF!</f>
        <v>#REF!</v>
      </c>
    </row>
    <row r="15" spans="2:63" s="361" customFormat="1" ht="37.35" customHeight="1">
      <c r="B15" s="362"/>
      <c r="C15" s="363"/>
      <c r="D15" s="364" t="s">
        <v>1380</v>
      </c>
      <c r="E15" s="364"/>
      <c r="F15" s="364"/>
      <c r="G15" s="364"/>
      <c r="H15" s="364"/>
      <c r="I15" s="364"/>
      <c r="J15" s="364"/>
      <c r="K15" s="364"/>
      <c r="L15" s="364"/>
      <c r="M15" s="364"/>
      <c r="N15" s="587">
        <f>BK15</f>
        <v>0</v>
      </c>
      <c r="O15" s="588"/>
      <c r="P15" s="588"/>
      <c r="Q15" s="588"/>
      <c r="R15" s="365"/>
      <c r="T15" s="366"/>
      <c r="U15" s="363"/>
      <c r="V15" s="363"/>
      <c r="W15" s="367">
        <f>W16+W30</f>
        <v>51.67</v>
      </c>
      <c r="X15" s="363"/>
      <c r="Y15" s="367">
        <f>Y16+Y30</f>
        <v>1.4800000000000001E-2</v>
      </c>
      <c r="Z15" s="363"/>
      <c r="AA15" s="368">
        <f>AA16+AA30</f>
        <v>0</v>
      </c>
      <c r="AR15" s="369" t="s">
        <v>2</v>
      </c>
      <c r="AT15" s="370" t="s">
        <v>1368</v>
      </c>
      <c r="AU15" s="370" t="s">
        <v>1369</v>
      </c>
      <c r="AY15" s="369" t="s">
        <v>1370</v>
      </c>
      <c r="BK15" s="371">
        <f>BK16+BK30</f>
        <v>0</v>
      </c>
    </row>
    <row r="16" spans="2:63" s="361" customFormat="1" ht="19.899999999999999" customHeight="1">
      <c r="B16" s="362"/>
      <c r="C16" s="363"/>
      <c r="D16" s="372" t="s">
        <v>1381</v>
      </c>
      <c r="E16" s="372"/>
      <c r="F16" s="372"/>
      <c r="G16" s="372"/>
      <c r="H16" s="372"/>
      <c r="I16" s="372"/>
      <c r="J16" s="372"/>
      <c r="K16" s="372"/>
      <c r="L16" s="372"/>
      <c r="M16" s="372"/>
      <c r="N16" s="589">
        <f>BK16</f>
        <v>0</v>
      </c>
      <c r="O16" s="590"/>
      <c r="P16" s="590"/>
      <c r="Q16" s="590"/>
      <c r="R16" s="365"/>
      <c r="T16" s="366"/>
      <c r="U16" s="363"/>
      <c r="V16" s="363"/>
      <c r="W16" s="367">
        <f>SUM(W17:W29)</f>
        <v>24.990000000000002</v>
      </c>
      <c r="X16" s="363"/>
      <c r="Y16" s="367">
        <f>SUM(Y17:Y29)</f>
        <v>0</v>
      </c>
      <c r="Z16" s="363"/>
      <c r="AA16" s="368">
        <f>SUM(AA17:AA29)</f>
        <v>0</v>
      </c>
      <c r="AR16" s="369" t="s">
        <v>2</v>
      </c>
      <c r="AT16" s="370" t="s">
        <v>1368</v>
      </c>
      <c r="AU16" s="370" t="s">
        <v>1</v>
      </c>
      <c r="AY16" s="369" t="s">
        <v>1370</v>
      </c>
      <c r="BK16" s="371">
        <f>SUM(BK17:BK29)</f>
        <v>0</v>
      </c>
    </row>
    <row r="17" spans="2:65" s="338" customFormat="1" ht="31.5" customHeight="1">
      <c r="B17" s="373"/>
      <c r="C17" s="374" t="s">
        <v>1</v>
      </c>
      <c r="D17" s="374" t="s">
        <v>1338</v>
      </c>
      <c r="E17" s="375" t="s">
        <v>1383</v>
      </c>
      <c r="F17" s="597" t="s">
        <v>1384</v>
      </c>
      <c r="G17" s="598"/>
      <c r="H17" s="598"/>
      <c r="I17" s="598"/>
      <c r="J17" s="376" t="s">
        <v>8</v>
      </c>
      <c r="K17" s="377">
        <v>50</v>
      </c>
      <c r="L17" s="599">
        <v>0</v>
      </c>
      <c r="M17" s="598"/>
      <c r="N17" s="599">
        <f>ROUND(L17*K17,2)</f>
        <v>0</v>
      </c>
      <c r="O17" s="598"/>
      <c r="P17" s="598"/>
      <c r="Q17" s="598"/>
      <c r="R17" s="378"/>
      <c r="T17" s="379" t="s">
        <v>1111</v>
      </c>
      <c r="U17" s="380" t="s">
        <v>1330</v>
      </c>
      <c r="V17" s="381">
        <v>8.3000000000000004E-2</v>
      </c>
      <c r="W17" s="381">
        <f>V17*K17</f>
        <v>4.1500000000000004</v>
      </c>
      <c r="X17" s="381">
        <v>0</v>
      </c>
      <c r="Y17" s="381">
        <f>X17*K17</f>
        <v>0</v>
      </c>
      <c r="Z17" s="381">
        <v>0</v>
      </c>
      <c r="AA17" s="382">
        <f>Z17*K17</f>
        <v>0</v>
      </c>
      <c r="AR17" s="336" t="s">
        <v>1385</v>
      </c>
      <c r="AT17" s="336" t="s">
        <v>1338</v>
      </c>
      <c r="AU17" s="336" t="s">
        <v>2</v>
      </c>
      <c r="AY17" s="336" t="s">
        <v>1370</v>
      </c>
      <c r="BE17" s="383">
        <f>IF(U17="základní",N17,0)</f>
        <v>0</v>
      </c>
      <c r="BF17" s="383">
        <f>IF(U17="snížená",N17,0)</f>
        <v>0</v>
      </c>
      <c r="BG17" s="383">
        <f>IF(U17="zákl. přenesená",N17,0)</f>
        <v>0</v>
      </c>
      <c r="BH17" s="383">
        <f>IF(U17="sníž. přenesená",N17,0)</f>
        <v>0</v>
      </c>
      <c r="BI17" s="383">
        <f>IF(U17="nulová",N17,0)</f>
        <v>0</v>
      </c>
      <c r="BJ17" s="336" t="s">
        <v>1</v>
      </c>
      <c r="BK17" s="383">
        <f>ROUND(L17*K17,2)</f>
        <v>0</v>
      </c>
      <c r="BL17" s="336" t="s">
        <v>1385</v>
      </c>
      <c r="BM17" s="336" t="s">
        <v>1386</v>
      </c>
    </row>
    <row r="18" spans="2:65" s="338" customFormat="1" ht="22.5" customHeight="1">
      <c r="B18" s="339"/>
      <c r="C18" s="409"/>
      <c r="D18" s="409"/>
      <c r="E18" s="409"/>
      <c r="F18" s="580" t="s">
        <v>1387</v>
      </c>
      <c r="G18" s="581"/>
      <c r="H18" s="581"/>
      <c r="I18" s="581"/>
      <c r="J18" s="409"/>
      <c r="K18" s="409"/>
      <c r="L18" s="409"/>
      <c r="M18" s="409"/>
      <c r="N18" s="409"/>
      <c r="O18" s="409"/>
      <c r="P18" s="409"/>
      <c r="Q18" s="409"/>
      <c r="R18" s="340"/>
      <c r="T18" s="388"/>
      <c r="U18" s="409"/>
      <c r="V18" s="409"/>
      <c r="W18" s="409"/>
      <c r="X18" s="409"/>
      <c r="Y18" s="409"/>
      <c r="Z18" s="409"/>
      <c r="AA18" s="389"/>
      <c r="AT18" s="336" t="s">
        <v>1377</v>
      </c>
      <c r="AU18" s="336" t="s">
        <v>2</v>
      </c>
    </row>
    <row r="19" spans="2:65" s="338" customFormat="1" ht="22.5" customHeight="1">
      <c r="B19" s="373"/>
      <c r="C19" s="384" t="s">
        <v>2</v>
      </c>
      <c r="D19" s="384" t="s">
        <v>1346</v>
      </c>
      <c r="E19" s="385" t="s">
        <v>1388</v>
      </c>
      <c r="F19" s="600" t="s">
        <v>1389</v>
      </c>
      <c r="G19" s="601"/>
      <c r="H19" s="601"/>
      <c r="I19" s="601"/>
      <c r="J19" s="386" t="s">
        <v>1346</v>
      </c>
      <c r="K19" s="387">
        <v>50</v>
      </c>
      <c r="L19" s="602">
        <v>0</v>
      </c>
      <c r="M19" s="601"/>
      <c r="N19" s="602">
        <f t="shared" ref="N19:N29" si="0">ROUND(L19*K19,2)</f>
        <v>0</v>
      </c>
      <c r="O19" s="598"/>
      <c r="P19" s="598"/>
      <c r="Q19" s="598"/>
      <c r="R19" s="378"/>
      <c r="T19" s="379" t="s">
        <v>1111</v>
      </c>
      <c r="U19" s="380" t="s">
        <v>1330</v>
      </c>
      <c r="V19" s="381">
        <v>0</v>
      </c>
      <c r="W19" s="381">
        <f t="shared" ref="W19:W29" si="1">V19*K19</f>
        <v>0</v>
      </c>
      <c r="X19" s="381">
        <v>0</v>
      </c>
      <c r="Y19" s="381">
        <f t="shared" ref="Y19:Y29" si="2">X19*K19</f>
        <v>0</v>
      </c>
      <c r="Z19" s="381">
        <v>0</v>
      </c>
      <c r="AA19" s="382">
        <f t="shared" ref="AA19:AA29" si="3">Z19*K19</f>
        <v>0</v>
      </c>
      <c r="AR19" s="336" t="s">
        <v>1390</v>
      </c>
      <c r="AT19" s="336" t="s">
        <v>1346</v>
      </c>
      <c r="AU19" s="336" t="s">
        <v>2</v>
      </c>
      <c r="AY19" s="336" t="s">
        <v>1370</v>
      </c>
      <c r="BE19" s="383">
        <f t="shared" ref="BE19:BE29" si="4">IF(U19="základní",N19,0)</f>
        <v>0</v>
      </c>
      <c r="BF19" s="383">
        <f t="shared" ref="BF19:BF29" si="5">IF(U19="snížená",N19,0)</f>
        <v>0</v>
      </c>
      <c r="BG19" s="383">
        <f t="shared" ref="BG19:BG29" si="6">IF(U19="zákl. přenesená",N19,0)</f>
        <v>0</v>
      </c>
      <c r="BH19" s="383">
        <f t="shared" ref="BH19:BH29" si="7">IF(U19="sníž. přenesená",N19,0)</f>
        <v>0</v>
      </c>
      <c r="BI19" s="383">
        <f t="shared" ref="BI19:BI29" si="8">IF(U19="nulová",N19,0)</f>
        <v>0</v>
      </c>
      <c r="BJ19" s="336" t="s">
        <v>1</v>
      </c>
      <c r="BK19" s="383">
        <f t="shared" ref="BK19:BK29" si="9">ROUND(L19*K19,2)</f>
        <v>0</v>
      </c>
      <c r="BL19" s="336" t="s">
        <v>1385</v>
      </c>
      <c r="BM19" s="336" t="s">
        <v>1391</v>
      </c>
    </row>
    <row r="20" spans="2:65" s="338" customFormat="1" ht="22.5" customHeight="1">
      <c r="B20" s="373"/>
      <c r="C20" s="384" t="s">
        <v>3</v>
      </c>
      <c r="D20" s="384" t="s">
        <v>1346</v>
      </c>
      <c r="E20" s="385" t="s">
        <v>1392</v>
      </c>
      <c r="F20" s="600" t="s">
        <v>1393</v>
      </c>
      <c r="G20" s="601"/>
      <c r="H20" s="601"/>
      <c r="I20" s="601"/>
      <c r="J20" s="386" t="s">
        <v>1394</v>
      </c>
      <c r="K20" s="387">
        <v>50</v>
      </c>
      <c r="L20" s="602">
        <v>0</v>
      </c>
      <c r="M20" s="601"/>
      <c r="N20" s="602">
        <f t="shared" si="0"/>
        <v>0</v>
      </c>
      <c r="O20" s="598"/>
      <c r="P20" s="598"/>
      <c r="Q20" s="598"/>
      <c r="R20" s="378"/>
      <c r="T20" s="379" t="s">
        <v>1111</v>
      </c>
      <c r="U20" s="380" t="s">
        <v>1330</v>
      </c>
      <c r="V20" s="381">
        <v>0</v>
      </c>
      <c r="W20" s="381">
        <f t="shared" si="1"/>
        <v>0</v>
      </c>
      <c r="X20" s="381">
        <v>0</v>
      </c>
      <c r="Y20" s="381">
        <f t="shared" si="2"/>
        <v>0</v>
      </c>
      <c r="Z20" s="381">
        <v>0</v>
      </c>
      <c r="AA20" s="382">
        <f t="shared" si="3"/>
        <v>0</v>
      </c>
      <c r="AR20" s="336" t="s">
        <v>1390</v>
      </c>
      <c r="AT20" s="336" t="s">
        <v>1346</v>
      </c>
      <c r="AU20" s="336" t="s">
        <v>2</v>
      </c>
      <c r="AY20" s="336" t="s">
        <v>1370</v>
      </c>
      <c r="BE20" s="383">
        <f t="shared" si="4"/>
        <v>0</v>
      </c>
      <c r="BF20" s="383">
        <f t="shared" si="5"/>
        <v>0</v>
      </c>
      <c r="BG20" s="383">
        <f t="shared" si="6"/>
        <v>0</v>
      </c>
      <c r="BH20" s="383">
        <f t="shared" si="7"/>
        <v>0</v>
      </c>
      <c r="BI20" s="383">
        <f t="shared" si="8"/>
        <v>0</v>
      </c>
      <c r="BJ20" s="336" t="s">
        <v>1</v>
      </c>
      <c r="BK20" s="383">
        <f t="shared" si="9"/>
        <v>0</v>
      </c>
      <c r="BL20" s="336" t="s">
        <v>1385</v>
      </c>
      <c r="BM20" s="336" t="s">
        <v>1395</v>
      </c>
    </row>
    <row r="21" spans="2:65" s="338" customFormat="1" ht="22.5" customHeight="1">
      <c r="B21" s="373"/>
      <c r="C21" s="384" t="s">
        <v>1345</v>
      </c>
      <c r="D21" s="384" t="s">
        <v>1346</v>
      </c>
      <c r="E21" s="385" t="s">
        <v>1396</v>
      </c>
      <c r="F21" s="600" t="s">
        <v>1397</v>
      </c>
      <c r="G21" s="601"/>
      <c r="H21" s="601"/>
      <c r="I21" s="601"/>
      <c r="J21" s="386" t="s">
        <v>1394</v>
      </c>
      <c r="K21" s="387">
        <v>20</v>
      </c>
      <c r="L21" s="602">
        <v>0</v>
      </c>
      <c r="M21" s="601"/>
      <c r="N21" s="602">
        <f t="shared" si="0"/>
        <v>0</v>
      </c>
      <c r="O21" s="598"/>
      <c r="P21" s="598"/>
      <c r="Q21" s="598"/>
      <c r="R21" s="378"/>
      <c r="T21" s="379" t="s">
        <v>1111</v>
      </c>
      <c r="U21" s="380" t="s">
        <v>1330</v>
      </c>
      <c r="V21" s="381">
        <v>0</v>
      </c>
      <c r="W21" s="381">
        <f t="shared" si="1"/>
        <v>0</v>
      </c>
      <c r="X21" s="381">
        <v>0</v>
      </c>
      <c r="Y21" s="381">
        <f t="shared" si="2"/>
        <v>0</v>
      </c>
      <c r="Z21" s="381">
        <v>0</v>
      </c>
      <c r="AA21" s="382">
        <f t="shared" si="3"/>
        <v>0</v>
      </c>
      <c r="AR21" s="336" t="s">
        <v>1390</v>
      </c>
      <c r="AT21" s="336" t="s">
        <v>1346</v>
      </c>
      <c r="AU21" s="336" t="s">
        <v>2</v>
      </c>
      <c r="AY21" s="336" t="s">
        <v>1370</v>
      </c>
      <c r="BE21" s="383">
        <f t="shared" si="4"/>
        <v>0</v>
      </c>
      <c r="BF21" s="383">
        <f t="shared" si="5"/>
        <v>0</v>
      </c>
      <c r="BG21" s="383">
        <f t="shared" si="6"/>
        <v>0</v>
      </c>
      <c r="BH21" s="383">
        <f t="shared" si="7"/>
        <v>0</v>
      </c>
      <c r="BI21" s="383">
        <f t="shared" si="8"/>
        <v>0</v>
      </c>
      <c r="BJ21" s="336" t="s">
        <v>1</v>
      </c>
      <c r="BK21" s="383">
        <f t="shared" si="9"/>
        <v>0</v>
      </c>
      <c r="BL21" s="336" t="s">
        <v>1385</v>
      </c>
      <c r="BM21" s="336" t="s">
        <v>1398</v>
      </c>
    </row>
    <row r="22" spans="2:65" s="338" customFormat="1" ht="31.5" customHeight="1">
      <c r="B22" s="373"/>
      <c r="C22" s="374" t="s">
        <v>1350</v>
      </c>
      <c r="D22" s="374" t="s">
        <v>1338</v>
      </c>
      <c r="E22" s="375" t="s">
        <v>1399</v>
      </c>
      <c r="F22" s="597" t="s">
        <v>1400</v>
      </c>
      <c r="G22" s="598"/>
      <c r="H22" s="598"/>
      <c r="I22" s="598"/>
      <c r="J22" s="376" t="s">
        <v>8</v>
      </c>
      <c r="K22" s="377">
        <v>10</v>
      </c>
      <c r="L22" s="599">
        <v>0</v>
      </c>
      <c r="M22" s="598"/>
      <c r="N22" s="599">
        <f t="shared" si="0"/>
        <v>0</v>
      </c>
      <c r="O22" s="598"/>
      <c r="P22" s="598"/>
      <c r="Q22" s="598"/>
      <c r="R22" s="378"/>
      <c r="T22" s="379" t="s">
        <v>1111</v>
      </c>
      <c r="U22" s="380" t="s">
        <v>1330</v>
      </c>
      <c r="V22" s="381">
        <v>9.4E-2</v>
      </c>
      <c r="W22" s="381">
        <f t="shared" si="1"/>
        <v>0.94</v>
      </c>
      <c r="X22" s="381">
        <v>0</v>
      </c>
      <c r="Y22" s="381">
        <f t="shared" si="2"/>
        <v>0</v>
      </c>
      <c r="Z22" s="381">
        <v>0</v>
      </c>
      <c r="AA22" s="382">
        <f t="shared" si="3"/>
        <v>0</v>
      </c>
      <c r="AR22" s="336" t="s">
        <v>1385</v>
      </c>
      <c r="AT22" s="336" t="s">
        <v>1338</v>
      </c>
      <c r="AU22" s="336" t="s">
        <v>2</v>
      </c>
      <c r="AY22" s="336" t="s">
        <v>1370</v>
      </c>
      <c r="BE22" s="383">
        <f t="shared" si="4"/>
        <v>0</v>
      </c>
      <c r="BF22" s="383">
        <f t="shared" si="5"/>
        <v>0</v>
      </c>
      <c r="BG22" s="383">
        <f t="shared" si="6"/>
        <v>0</v>
      </c>
      <c r="BH22" s="383">
        <f t="shared" si="7"/>
        <v>0</v>
      </c>
      <c r="BI22" s="383">
        <f t="shared" si="8"/>
        <v>0</v>
      </c>
      <c r="BJ22" s="336" t="s">
        <v>1</v>
      </c>
      <c r="BK22" s="383">
        <f t="shared" si="9"/>
        <v>0</v>
      </c>
      <c r="BL22" s="336" t="s">
        <v>1385</v>
      </c>
      <c r="BM22" s="336" t="s">
        <v>1401</v>
      </c>
    </row>
    <row r="23" spans="2:65" s="338" customFormat="1" ht="22.5" customHeight="1">
      <c r="B23" s="373"/>
      <c r="C23" s="384" t="s">
        <v>1353</v>
      </c>
      <c r="D23" s="384" t="s">
        <v>1346</v>
      </c>
      <c r="E23" s="385" t="s">
        <v>1402</v>
      </c>
      <c r="F23" s="600" t="s">
        <v>1403</v>
      </c>
      <c r="G23" s="601"/>
      <c r="H23" s="601"/>
      <c r="I23" s="601"/>
      <c r="J23" s="386" t="s">
        <v>1346</v>
      </c>
      <c r="K23" s="387">
        <v>10</v>
      </c>
      <c r="L23" s="602">
        <v>0</v>
      </c>
      <c r="M23" s="601"/>
      <c r="N23" s="602">
        <f t="shared" si="0"/>
        <v>0</v>
      </c>
      <c r="O23" s="598"/>
      <c r="P23" s="598"/>
      <c r="Q23" s="598"/>
      <c r="R23" s="378"/>
      <c r="T23" s="379" t="s">
        <v>1111</v>
      </c>
      <c r="U23" s="380" t="s">
        <v>1330</v>
      </c>
      <c r="V23" s="381">
        <v>0</v>
      </c>
      <c r="W23" s="381">
        <f t="shared" si="1"/>
        <v>0</v>
      </c>
      <c r="X23" s="381">
        <v>0</v>
      </c>
      <c r="Y23" s="381">
        <f t="shared" si="2"/>
        <v>0</v>
      </c>
      <c r="Z23" s="381">
        <v>0</v>
      </c>
      <c r="AA23" s="382">
        <f t="shared" si="3"/>
        <v>0</v>
      </c>
      <c r="AR23" s="336" t="s">
        <v>1390</v>
      </c>
      <c r="AT23" s="336" t="s">
        <v>1346</v>
      </c>
      <c r="AU23" s="336" t="s">
        <v>2</v>
      </c>
      <c r="AY23" s="336" t="s">
        <v>1370</v>
      </c>
      <c r="BE23" s="383">
        <f t="shared" si="4"/>
        <v>0</v>
      </c>
      <c r="BF23" s="383">
        <f t="shared" si="5"/>
        <v>0</v>
      </c>
      <c r="BG23" s="383">
        <f t="shared" si="6"/>
        <v>0</v>
      </c>
      <c r="BH23" s="383">
        <f t="shared" si="7"/>
        <v>0</v>
      </c>
      <c r="BI23" s="383">
        <f t="shared" si="8"/>
        <v>0</v>
      </c>
      <c r="BJ23" s="336" t="s">
        <v>1</v>
      </c>
      <c r="BK23" s="383">
        <f t="shared" si="9"/>
        <v>0</v>
      </c>
      <c r="BL23" s="336" t="s">
        <v>1385</v>
      </c>
      <c r="BM23" s="336" t="s">
        <v>1404</v>
      </c>
    </row>
    <row r="24" spans="2:65" s="338" customFormat="1" ht="31.5" customHeight="1">
      <c r="B24" s="373"/>
      <c r="C24" s="374" t="s">
        <v>1354</v>
      </c>
      <c r="D24" s="374" t="s">
        <v>1338</v>
      </c>
      <c r="E24" s="375" t="s">
        <v>1405</v>
      </c>
      <c r="F24" s="597" t="s">
        <v>1406</v>
      </c>
      <c r="G24" s="598"/>
      <c r="H24" s="598"/>
      <c r="I24" s="598"/>
      <c r="J24" s="376" t="s">
        <v>8</v>
      </c>
      <c r="K24" s="377">
        <v>20</v>
      </c>
      <c r="L24" s="599">
        <v>0</v>
      </c>
      <c r="M24" s="598"/>
      <c r="N24" s="599">
        <f t="shared" si="0"/>
        <v>0</v>
      </c>
      <c r="O24" s="598"/>
      <c r="P24" s="598"/>
      <c r="Q24" s="598"/>
      <c r="R24" s="378"/>
      <c r="T24" s="379" t="s">
        <v>1111</v>
      </c>
      <c r="U24" s="380" t="s">
        <v>1330</v>
      </c>
      <c r="V24" s="381">
        <v>0.106</v>
      </c>
      <c r="W24" s="381">
        <f t="shared" si="1"/>
        <v>2.12</v>
      </c>
      <c r="X24" s="381">
        <v>0</v>
      </c>
      <c r="Y24" s="381">
        <f t="shared" si="2"/>
        <v>0</v>
      </c>
      <c r="Z24" s="381">
        <v>0</v>
      </c>
      <c r="AA24" s="382">
        <f t="shared" si="3"/>
        <v>0</v>
      </c>
      <c r="AR24" s="336" t="s">
        <v>1385</v>
      </c>
      <c r="AT24" s="336" t="s">
        <v>1338</v>
      </c>
      <c r="AU24" s="336" t="s">
        <v>2</v>
      </c>
      <c r="AY24" s="336" t="s">
        <v>1370</v>
      </c>
      <c r="BE24" s="383">
        <f t="shared" si="4"/>
        <v>0</v>
      </c>
      <c r="BF24" s="383">
        <f t="shared" si="5"/>
        <v>0</v>
      </c>
      <c r="BG24" s="383">
        <f t="shared" si="6"/>
        <v>0</v>
      </c>
      <c r="BH24" s="383">
        <f t="shared" si="7"/>
        <v>0</v>
      </c>
      <c r="BI24" s="383">
        <f t="shared" si="8"/>
        <v>0</v>
      </c>
      <c r="BJ24" s="336" t="s">
        <v>1</v>
      </c>
      <c r="BK24" s="383">
        <f t="shared" si="9"/>
        <v>0</v>
      </c>
      <c r="BL24" s="336" t="s">
        <v>1385</v>
      </c>
      <c r="BM24" s="336" t="s">
        <v>1407</v>
      </c>
    </row>
    <row r="25" spans="2:65" s="338" customFormat="1" ht="22.5" customHeight="1">
      <c r="B25" s="373"/>
      <c r="C25" s="384" t="s">
        <v>1355</v>
      </c>
      <c r="D25" s="384" t="s">
        <v>1346</v>
      </c>
      <c r="E25" s="385" t="s">
        <v>1408</v>
      </c>
      <c r="F25" s="600" t="s">
        <v>1409</v>
      </c>
      <c r="G25" s="601"/>
      <c r="H25" s="601"/>
      <c r="I25" s="601"/>
      <c r="J25" s="386" t="s">
        <v>1346</v>
      </c>
      <c r="K25" s="387">
        <v>20</v>
      </c>
      <c r="L25" s="602">
        <v>0</v>
      </c>
      <c r="M25" s="601"/>
      <c r="N25" s="602">
        <f t="shared" si="0"/>
        <v>0</v>
      </c>
      <c r="O25" s="598"/>
      <c r="P25" s="598"/>
      <c r="Q25" s="598"/>
      <c r="R25" s="378"/>
      <c r="T25" s="379" t="s">
        <v>1111</v>
      </c>
      <c r="U25" s="380" t="s">
        <v>1330</v>
      </c>
      <c r="V25" s="381">
        <v>0</v>
      </c>
      <c r="W25" s="381">
        <f t="shared" si="1"/>
        <v>0</v>
      </c>
      <c r="X25" s="381">
        <v>0</v>
      </c>
      <c r="Y25" s="381">
        <f t="shared" si="2"/>
        <v>0</v>
      </c>
      <c r="Z25" s="381">
        <v>0</v>
      </c>
      <c r="AA25" s="382">
        <f t="shared" si="3"/>
        <v>0</v>
      </c>
      <c r="AR25" s="336" t="s">
        <v>1390</v>
      </c>
      <c r="AT25" s="336" t="s">
        <v>1346</v>
      </c>
      <c r="AU25" s="336" t="s">
        <v>2</v>
      </c>
      <c r="AY25" s="336" t="s">
        <v>1370</v>
      </c>
      <c r="BE25" s="383">
        <f t="shared" si="4"/>
        <v>0</v>
      </c>
      <c r="BF25" s="383">
        <f t="shared" si="5"/>
        <v>0</v>
      </c>
      <c r="BG25" s="383">
        <f t="shared" si="6"/>
        <v>0</v>
      </c>
      <c r="BH25" s="383">
        <f t="shared" si="7"/>
        <v>0</v>
      </c>
      <c r="BI25" s="383">
        <f t="shared" si="8"/>
        <v>0</v>
      </c>
      <c r="BJ25" s="336" t="s">
        <v>1</v>
      </c>
      <c r="BK25" s="383">
        <f t="shared" si="9"/>
        <v>0</v>
      </c>
      <c r="BL25" s="336" t="s">
        <v>1385</v>
      </c>
      <c r="BM25" s="336" t="s">
        <v>1410</v>
      </c>
    </row>
    <row r="26" spans="2:65" s="338" customFormat="1" ht="31.5" customHeight="1">
      <c r="B26" s="373"/>
      <c r="C26" s="374" t="s">
        <v>4</v>
      </c>
      <c r="D26" s="374" t="s">
        <v>1338</v>
      </c>
      <c r="E26" s="375" t="s">
        <v>1411</v>
      </c>
      <c r="F26" s="597" t="s">
        <v>1412</v>
      </c>
      <c r="G26" s="598"/>
      <c r="H26" s="598"/>
      <c r="I26" s="598"/>
      <c r="J26" s="376" t="s">
        <v>8</v>
      </c>
      <c r="K26" s="377">
        <v>140</v>
      </c>
      <c r="L26" s="599">
        <v>0</v>
      </c>
      <c r="M26" s="598"/>
      <c r="N26" s="599">
        <f t="shared" si="0"/>
        <v>0</v>
      </c>
      <c r="O26" s="598"/>
      <c r="P26" s="598"/>
      <c r="Q26" s="598"/>
      <c r="R26" s="378"/>
      <c r="T26" s="379" t="s">
        <v>1111</v>
      </c>
      <c r="U26" s="380" t="s">
        <v>1330</v>
      </c>
      <c r="V26" s="381">
        <v>0.127</v>
      </c>
      <c r="W26" s="381">
        <f t="shared" si="1"/>
        <v>17.78</v>
      </c>
      <c r="X26" s="381">
        <v>0</v>
      </c>
      <c r="Y26" s="381">
        <f t="shared" si="2"/>
        <v>0</v>
      </c>
      <c r="Z26" s="381">
        <v>0</v>
      </c>
      <c r="AA26" s="382">
        <f t="shared" si="3"/>
        <v>0</v>
      </c>
      <c r="AR26" s="336" t="s">
        <v>1385</v>
      </c>
      <c r="AT26" s="336" t="s">
        <v>1338</v>
      </c>
      <c r="AU26" s="336" t="s">
        <v>2</v>
      </c>
      <c r="AY26" s="336" t="s">
        <v>1370</v>
      </c>
      <c r="BE26" s="383">
        <f t="shared" si="4"/>
        <v>0</v>
      </c>
      <c r="BF26" s="383">
        <f t="shared" si="5"/>
        <v>0</v>
      </c>
      <c r="BG26" s="383">
        <f t="shared" si="6"/>
        <v>0</v>
      </c>
      <c r="BH26" s="383">
        <f t="shared" si="7"/>
        <v>0</v>
      </c>
      <c r="BI26" s="383">
        <f t="shared" si="8"/>
        <v>0</v>
      </c>
      <c r="BJ26" s="336" t="s">
        <v>1</v>
      </c>
      <c r="BK26" s="383">
        <f t="shared" si="9"/>
        <v>0</v>
      </c>
      <c r="BL26" s="336" t="s">
        <v>1385</v>
      </c>
      <c r="BM26" s="336" t="s">
        <v>1413</v>
      </c>
    </row>
    <row r="27" spans="2:65" s="338" customFormat="1" ht="22.5" customHeight="1">
      <c r="B27" s="373"/>
      <c r="C27" s="384" t="s">
        <v>1358</v>
      </c>
      <c r="D27" s="384" t="s">
        <v>1346</v>
      </c>
      <c r="E27" s="385" t="s">
        <v>1414</v>
      </c>
      <c r="F27" s="600" t="s">
        <v>1415</v>
      </c>
      <c r="G27" s="601"/>
      <c r="H27" s="601"/>
      <c r="I27" s="601"/>
      <c r="J27" s="386" t="s">
        <v>1346</v>
      </c>
      <c r="K27" s="387">
        <v>140</v>
      </c>
      <c r="L27" s="602">
        <v>0</v>
      </c>
      <c r="M27" s="601"/>
      <c r="N27" s="602">
        <f t="shared" si="0"/>
        <v>0</v>
      </c>
      <c r="O27" s="598"/>
      <c r="P27" s="598"/>
      <c r="Q27" s="598"/>
      <c r="R27" s="378"/>
      <c r="T27" s="379" t="s">
        <v>1111</v>
      </c>
      <c r="U27" s="380" t="s">
        <v>1330</v>
      </c>
      <c r="V27" s="381">
        <v>0</v>
      </c>
      <c r="W27" s="381">
        <f t="shared" si="1"/>
        <v>0</v>
      </c>
      <c r="X27" s="381">
        <v>0</v>
      </c>
      <c r="Y27" s="381">
        <f t="shared" si="2"/>
        <v>0</v>
      </c>
      <c r="Z27" s="381">
        <v>0</v>
      </c>
      <c r="AA27" s="382">
        <f t="shared" si="3"/>
        <v>0</v>
      </c>
      <c r="AR27" s="336" t="s">
        <v>1390</v>
      </c>
      <c r="AT27" s="336" t="s">
        <v>1346</v>
      </c>
      <c r="AU27" s="336" t="s">
        <v>2</v>
      </c>
      <c r="AY27" s="336" t="s">
        <v>1370</v>
      </c>
      <c r="BE27" s="383">
        <f t="shared" si="4"/>
        <v>0</v>
      </c>
      <c r="BF27" s="383">
        <f t="shared" si="5"/>
        <v>0</v>
      </c>
      <c r="BG27" s="383">
        <f t="shared" si="6"/>
        <v>0</v>
      </c>
      <c r="BH27" s="383">
        <f t="shared" si="7"/>
        <v>0</v>
      </c>
      <c r="BI27" s="383">
        <f t="shared" si="8"/>
        <v>0</v>
      </c>
      <c r="BJ27" s="336" t="s">
        <v>1</v>
      </c>
      <c r="BK27" s="383">
        <f t="shared" si="9"/>
        <v>0</v>
      </c>
      <c r="BL27" s="336" t="s">
        <v>1385</v>
      </c>
      <c r="BM27" s="336" t="s">
        <v>1416</v>
      </c>
    </row>
    <row r="28" spans="2:65" s="338" customFormat="1" ht="22.5" customHeight="1">
      <c r="B28" s="373"/>
      <c r="C28" s="384" t="s">
        <v>1359</v>
      </c>
      <c r="D28" s="384" t="s">
        <v>1346</v>
      </c>
      <c r="E28" s="385" t="s">
        <v>1417</v>
      </c>
      <c r="F28" s="600" t="s">
        <v>1418</v>
      </c>
      <c r="G28" s="601"/>
      <c r="H28" s="601"/>
      <c r="I28" s="601"/>
      <c r="J28" s="386" t="s">
        <v>1394</v>
      </c>
      <c r="K28" s="387">
        <v>140</v>
      </c>
      <c r="L28" s="602">
        <v>0</v>
      </c>
      <c r="M28" s="601"/>
      <c r="N28" s="602">
        <f t="shared" si="0"/>
        <v>0</v>
      </c>
      <c r="O28" s="598"/>
      <c r="P28" s="598"/>
      <c r="Q28" s="598"/>
      <c r="R28" s="378"/>
      <c r="T28" s="379" t="s">
        <v>1111</v>
      </c>
      <c r="U28" s="380" t="s">
        <v>1330</v>
      </c>
      <c r="V28" s="381">
        <v>0</v>
      </c>
      <c r="W28" s="381">
        <f t="shared" si="1"/>
        <v>0</v>
      </c>
      <c r="X28" s="381">
        <v>0</v>
      </c>
      <c r="Y28" s="381">
        <f t="shared" si="2"/>
        <v>0</v>
      </c>
      <c r="Z28" s="381">
        <v>0</v>
      </c>
      <c r="AA28" s="382">
        <f t="shared" si="3"/>
        <v>0</v>
      </c>
      <c r="AR28" s="336" t="s">
        <v>1390</v>
      </c>
      <c r="AT28" s="336" t="s">
        <v>1346</v>
      </c>
      <c r="AU28" s="336" t="s">
        <v>2</v>
      </c>
      <c r="AY28" s="336" t="s">
        <v>1370</v>
      </c>
      <c r="BE28" s="383">
        <f t="shared" si="4"/>
        <v>0</v>
      </c>
      <c r="BF28" s="383">
        <f t="shared" si="5"/>
        <v>0</v>
      </c>
      <c r="BG28" s="383">
        <f t="shared" si="6"/>
        <v>0</v>
      </c>
      <c r="BH28" s="383">
        <f t="shared" si="7"/>
        <v>0</v>
      </c>
      <c r="BI28" s="383">
        <f t="shared" si="8"/>
        <v>0</v>
      </c>
      <c r="BJ28" s="336" t="s">
        <v>1</v>
      </c>
      <c r="BK28" s="383">
        <f t="shared" si="9"/>
        <v>0</v>
      </c>
      <c r="BL28" s="336" t="s">
        <v>1385</v>
      </c>
      <c r="BM28" s="336" t="s">
        <v>1419</v>
      </c>
    </row>
    <row r="29" spans="2:65" s="338" customFormat="1" ht="22.5" customHeight="1">
      <c r="B29" s="373"/>
      <c r="C29" s="384" t="s">
        <v>10</v>
      </c>
      <c r="D29" s="384" t="s">
        <v>1346</v>
      </c>
      <c r="E29" s="385" t="s">
        <v>1420</v>
      </c>
      <c r="F29" s="600" t="s">
        <v>1421</v>
      </c>
      <c r="G29" s="601"/>
      <c r="H29" s="601"/>
      <c r="I29" s="601"/>
      <c r="J29" s="386" t="s">
        <v>1394</v>
      </c>
      <c r="K29" s="387">
        <v>65</v>
      </c>
      <c r="L29" s="602">
        <v>0</v>
      </c>
      <c r="M29" s="601"/>
      <c r="N29" s="602">
        <f t="shared" si="0"/>
        <v>0</v>
      </c>
      <c r="O29" s="598"/>
      <c r="P29" s="598"/>
      <c r="Q29" s="598"/>
      <c r="R29" s="378"/>
      <c r="T29" s="379" t="s">
        <v>1111</v>
      </c>
      <c r="U29" s="380" t="s">
        <v>1330</v>
      </c>
      <c r="V29" s="381">
        <v>0</v>
      </c>
      <c r="W29" s="381">
        <f t="shared" si="1"/>
        <v>0</v>
      </c>
      <c r="X29" s="381">
        <v>0</v>
      </c>
      <c r="Y29" s="381">
        <f t="shared" si="2"/>
        <v>0</v>
      </c>
      <c r="Z29" s="381">
        <v>0</v>
      </c>
      <c r="AA29" s="382">
        <f t="shared" si="3"/>
        <v>0</v>
      </c>
      <c r="AR29" s="336" t="s">
        <v>1390</v>
      </c>
      <c r="AT29" s="336" t="s">
        <v>1346</v>
      </c>
      <c r="AU29" s="336" t="s">
        <v>2</v>
      </c>
      <c r="AY29" s="336" t="s">
        <v>1370</v>
      </c>
      <c r="BE29" s="383">
        <f t="shared" si="4"/>
        <v>0</v>
      </c>
      <c r="BF29" s="383">
        <f t="shared" si="5"/>
        <v>0</v>
      </c>
      <c r="BG29" s="383">
        <f t="shared" si="6"/>
        <v>0</v>
      </c>
      <c r="BH29" s="383">
        <f t="shared" si="7"/>
        <v>0</v>
      </c>
      <c r="BI29" s="383">
        <f t="shared" si="8"/>
        <v>0</v>
      </c>
      <c r="BJ29" s="336" t="s">
        <v>1</v>
      </c>
      <c r="BK29" s="383">
        <f t="shared" si="9"/>
        <v>0</v>
      </c>
      <c r="BL29" s="336" t="s">
        <v>1385</v>
      </c>
      <c r="BM29" s="336" t="s">
        <v>1422</v>
      </c>
    </row>
    <row r="30" spans="2:65" s="361" customFormat="1" ht="29.85" customHeight="1">
      <c r="B30" s="362"/>
      <c r="C30" s="363"/>
      <c r="D30" s="372" t="s">
        <v>1382</v>
      </c>
      <c r="E30" s="372"/>
      <c r="F30" s="372"/>
      <c r="G30" s="372"/>
      <c r="H30" s="372"/>
      <c r="I30" s="372"/>
      <c r="J30" s="372"/>
      <c r="K30" s="372"/>
      <c r="L30" s="372"/>
      <c r="M30" s="372"/>
      <c r="N30" s="603">
        <f>BK30</f>
        <v>0</v>
      </c>
      <c r="O30" s="604"/>
      <c r="P30" s="604"/>
      <c r="Q30" s="604"/>
      <c r="R30" s="365"/>
      <c r="T30" s="366"/>
      <c r="U30" s="363"/>
      <c r="V30" s="363"/>
      <c r="W30" s="367">
        <f>SUM(W31:W40)</f>
        <v>26.68</v>
      </c>
      <c r="X30" s="363"/>
      <c r="Y30" s="367">
        <f>SUM(Y31:Y40)</f>
        <v>1.4800000000000001E-2</v>
      </c>
      <c r="Z30" s="363"/>
      <c r="AA30" s="368">
        <f>SUM(AA31:AA40)</f>
        <v>0</v>
      </c>
      <c r="AR30" s="369" t="s">
        <v>2</v>
      </c>
      <c r="AT30" s="370" t="s">
        <v>1368</v>
      </c>
      <c r="AU30" s="370" t="s">
        <v>1</v>
      </c>
      <c r="AY30" s="369" t="s">
        <v>1370</v>
      </c>
      <c r="BK30" s="371">
        <f>SUM(BK31:BK40)</f>
        <v>0</v>
      </c>
    </row>
    <row r="31" spans="2:65" s="338" customFormat="1" ht="22.5" customHeight="1">
      <c r="B31" s="373"/>
      <c r="C31" s="374" t="s">
        <v>1423</v>
      </c>
      <c r="D31" s="374" t="s">
        <v>1338</v>
      </c>
      <c r="E31" s="375" t="s">
        <v>1424</v>
      </c>
      <c r="F31" s="597" t="s">
        <v>1425</v>
      </c>
      <c r="G31" s="598"/>
      <c r="H31" s="598"/>
      <c r="I31" s="598"/>
      <c r="J31" s="376" t="s">
        <v>8</v>
      </c>
      <c r="K31" s="377">
        <v>580</v>
      </c>
      <c r="L31" s="599">
        <v>0</v>
      </c>
      <c r="M31" s="598"/>
      <c r="N31" s="599">
        <f>ROUND(L31*K31,2)</f>
        <v>0</v>
      </c>
      <c r="O31" s="598"/>
      <c r="P31" s="598"/>
      <c r="Q31" s="598"/>
      <c r="R31" s="378"/>
      <c r="T31" s="379" t="s">
        <v>1111</v>
      </c>
      <c r="U31" s="380" t="s">
        <v>1330</v>
      </c>
      <c r="V31" s="381">
        <v>4.5999999999999999E-2</v>
      </c>
      <c r="W31" s="381">
        <f>V31*K31</f>
        <v>26.68</v>
      </c>
      <c r="X31" s="381">
        <v>0</v>
      </c>
      <c r="Y31" s="381">
        <f>X31*K31</f>
        <v>0</v>
      </c>
      <c r="Z31" s="381">
        <v>0</v>
      </c>
      <c r="AA31" s="382">
        <f>Z31*K31</f>
        <v>0</v>
      </c>
      <c r="AR31" s="336" t="s">
        <v>1385</v>
      </c>
      <c r="AT31" s="336" t="s">
        <v>1338</v>
      </c>
      <c r="AU31" s="336" t="s">
        <v>2</v>
      </c>
      <c r="AY31" s="336" t="s">
        <v>1370</v>
      </c>
      <c r="BE31" s="383">
        <f>IF(U31="základní",N31,0)</f>
        <v>0</v>
      </c>
      <c r="BF31" s="383">
        <f>IF(U31="snížená",N31,0)</f>
        <v>0</v>
      </c>
      <c r="BG31" s="383">
        <f>IF(U31="zákl. přenesená",N31,0)</f>
        <v>0</v>
      </c>
      <c r="BH31" s="383">
        <f>IF(U31="sníž. přenesená",N31,0)</f>
        <v>0</v>
      </c>
      <c r="BI31" s="383">
        <f>IF(U31="nulová",N31,0)</f>
        <v>0</v>
      </c>
      <c r="BJ31" s="336" t="s">
        <v>1</v>
      </c>
      <c r="BK31" s="383">
        <f>ROUND(L31*K31,2)</f>
        <v>0</v>
      </c>
      <c r="BL31" s="336" t="s">
        <v>1385</v>
      </c>
      <c r="BM31" s="336" t="s">
        <v>1426</v>
      </c>
    </row>
    <row r="32" spans="2:65" s="338" customFormat="1" ht="22.5" customHeight="1">
      <c r="B32" s="373"/>
      <c r="C32" s="384" t="s">
        <v>1427</v>
      </c>
      <c r="D32" s="384" t="s">
        <v>1346</v>
      </c>
      <c r="E32" s="385" t="s">
        <v>1428</v>
      </c>
      <c r="F32" s="600" t="s">
        <v>1429</v>
      </c>
      <c r="G32" s="601"/>
      <c r="H32" s="601"/>
      <c r="I32" s="601"/>
      <c r="J32" s="386" t="s">
        <v>1394</v>
      </c>
      <c r="K32" s="387">
        <v>5</v>
      </c>
      <c r="L32" s="602">
        <v>0</v>
      </c>
      <c r="M32" s="601"/>
      <c r="N32" s="602">
        <f>ROUND(L32*K32,2)</f>
        <v>0</v>
      </c>
      <c r="O32" s="598"/>
      <c r="P32" s="598"/>
      <c r="Q32" s="598"/>
      <c r="R32" s="378"/>
      <c r="T32" s="379" t="s">
        <v>1111</v>
      </c>
      <c r="U32" s="380" t="s">
        <v>1330</v>
      </c>
      <c r="V32" s="381">
        <v>0</v>
      </c>
      <c r="W32" s="381">
        <f>V32*K32</f>
        <v>0</v>
      </c>
      <c r="X32" s="381">
        <v>0</v>
      </c>
      <c r="Y32" s="381">
        <f>X32*K32</f>
        <v>0</v>
      </c>
      <c r="Z32" s="381">
        <v>0</v>
      </c>
      <c r="AA32" s="382">
        <f>Z32*K32</f>
        <v>0</v>
      </c>
      <c r="AR32" s="336" t="s">
        <v>1390</v>
      </c>
      <c r="AT32" s="336" t="s">
        <v>1346</v>
      </c>
      <c r="AU32" s="336" t="s">
        <v>2</v>
      </c>
      <c r="AY32" s="336" t="s">
        <v>1370</v>
      </c>
      <c r="BE32" s="383">
        <f>IF(U32="základní",N32,0)</f>
        <v>0</v>
      </c>
      <c r="BF32" s="383">
        <f>IF(U32="snížená",N32,0)</f>
        <v>0</v>
      </c>
      <c r="BG32" s="383">
        <f>IF(U32="zákl. přenesená",N32,0)</f>
        <v>0</v>
      </c>
      <c r="BH32" s="383">
        <f>IF(U32="sníž. přenesená",N32,0)</f>
        <v>0</v>
      </c>
      <c r="BI32" s="383">
        <f>IF(U32="nulová",N32,0)</f>
        <v>0</v>
      </c>
      <c r="BJ32" s="336" t="s">
        <v>1</v>
      </c>
      <c r="BK32" s="383">
        <f>ROUND(L32*K32,2)</f>
        <v>0</v>
      </c>
      <c r="BL32" s="336" t="s">
        <v>1385</v>
      </c>
      <c r="BM32" s="336" t="s">
        <v>1430</v>
      </c>
    </row>
    <row r="33" spans="2:65" s="338" customFormat="1" ht="22.5" customHeight="1">
      <c r="B33" s="373"/>
      <c r="C33" s="384" t="s">
        <v>1431</v>
      </c>
      <c r="D33" s="384" t="s">
        <v>1346</v>
      </c>
      <c r="E33" s="385" t="s">
        <v>1432</v>
      </c>
      <c r="F33" s="600" t="s">
        <v>1433</v>
      </c>
      <c r="G33" s="601"/>
      <c r="H33" s="601"/>
      <c r="I33" s="601"/>
      <c r="J33" s="386" t="s">
        <v>1394</v>
      </c>
      <c r="K33" s="387">
        <v>10</v>
      </c>
      <c r="L33" s="602">
        <v>0</v>
      </c>
      <c r="M33" s="601"/>
      <c r="N33" s="602">
        <f>ROUND(L33*K33,2)</f>
        <v>0</v>
      </c>
      <c r="O33" s="598"/>
      <c r="P33" s="598"/>
      <c r="Q33" s="598"/>
      <c r="R33" s="378"/>
      <c r="T33" s="379" t="s">
        <v>1111</v>
      </c>
      <c r="U33" s="380" t="s">
        <v>1330</v>
      </c>
      <c r="V33" s="381">
        <v>0</v>
      </c>
      <c r="W33" s="381">
        <f>V33*K33</f>
        <v>0</v>
      </c>
      <c r="X33" s="381">
        <v>0</v>
      </c>
      <c r="Y33" s="381">
        <f>X33*K33</f>
        <v>0</v>
      </c>
      <c r="Z33" s="381">
        <v>0</v>
      </c>
      <c r="AA33" s="382">
        <f>Z33*K33</f>
        <v>0</v>
      </c>
      <c r="AR33" s="336" t="s">
        <v>1390</v>
      </c>
      <c r="AT33" s="336" t="s">
        <v>1346</v>
      </c>
      <c r="AU33" s="336" t="s">
        <v>2</v>
      </c>
      <c r="AY33" s="336" t="s">
        <v>1370</v>
      </c>
      <c r="BE33" s="383">
        <f>IF(U33="základní",N33,0)</f>
        <v>0</v>
      </c>
      <c r="BF33" s="383">
        <f>IF(U33="snížená",N33,0)</f>
        <v>0</v>
      </c>
      <c r="BG33" s="383">
        <f>IF(U33="zákl. přenesená",N33,0)</f>
        <v>0</v>
      </c>
      <c r="BH33" s="383">
        <f>IF(U33="sníž. přenesená",N33,0)</f>
        <v>0</v>
      </c>
      <c r="BI33" s="383">
        <f>IF(U33="nulová",N33,0)</f>
        <v>0</v>
      </c>
      <c r="BJ33" s="336" t="s">
        <v>1</v>
      </c>
      <c r="BK33" s="383">
        <f>ROUND(L33*K33,2)</f>
        <v>0</v>
      </c>
      <c r="BL33" s="336" t="s">
        <v>1385</v>
      </c>
      <c r="BM33" s="336" t="s">
        <v>1434</v>
      </c>
    </row>
    <row r="34" spans="2:65" s="338" customFormat="1" ht="22.5" customHeight="1">
      <c r="B34" s="339"/>
      <c r="C34" s="409"/>
      <c r="D34" s="409"/>
      <c r="E34" s="409"/>
      <c r="F34" s="580" t="s">
        <v>1435</v>
      </c>
      <c r="G34" s="581"/>
      <c r="H34" s="581"/>
      <c r="I34" s="581"/>
      <c r="J34" s="409"/>
      <c r="K34" s="409"/>
      <c r="L34" s="409"/>
      <c r="M34" s="409"/>
      <c r="N34" s="409"/>
      <c r="O34" s="409"/>
      <c r="P34" s="409"/>
      <c r="Q34" s="409"/>
      <c r="R34" s="340"/>
      <c r="T34" s="388"/>
      <c r="U34" s="409"/>
      <c r="V34" s="409"/>
      <c r="W34" s="409"/>
      <c r="X34" s="409"/>
      <c r="Y34" s="409"/>
      <c r="Z34" s="409"/>
      <c r="AA34" s="389"/>
      <c r="AT34" s="336" t="s">
        <v>1377</v>
      </c>
      <c r="AU34" s="336" t="s">
        <v>2</v>
      </c>
    </row>
    <row r="35" spans="2:65" s="338" customFormat="1" ht="22.5" customHeight="1">
      <c r="B35" s="373"/>
      <c r="C35" s="384" t="s">
        <v>1385</v>
      </c>
      <c r="D35" s="384" t="s">
        <v>1346</v>
      </c>
      <c r="E35" s="385" t="s">
        <v>1436</v>
      </c>
      <c r="F35" s="600" t="s">
        <v>1437</v>
      </c>
      <c r="G35" s="601"/>
      <c r="H35" s="601"/>
      <c r="I35" s="601"/>
      <c r="J35" s="386" t="s">
        <v>1394</v>
      </c>
      <c r="K35" s="387">
        <v>10</v>
      </c>
      <c r="L35" s="602">
        <v>0</v>
      </c>
      <c r="M35" s="601"/>
      <c r="N35" s="602">
        <f>ROUND(L35*K35,2)</f>
        <v>0</v>
      </c>
      <c r="O35" s="598"/>
      <c r="P35" s="598"/>
      <c r="Q35" s="598"/>
      <c r="R35" s="378"/>
      <c r="T35" s="379" t="s">
        <v>1111</v>
      </c>
      <c r="U35" s="380" t="s">
        <v>1330</v>
      </c>
      <c r="V35" s="381">
        <v>0</v>
      </c>
      <c r="W35" s="381">
        <f>V35*K35</f>
        <v>0</v>
      </c>
      <c r="X35" s="381">
        <v>0</v>
      </c>
      <c r="Y35" s="381">
        <f>X35*K35</f>
        <v>0</v>
      </c>
      <c r="Z35" s="381">
        <v>0</v>
      </c>
      <c r="AA35" s="382">
        <f>Z35*K35</f>
        <v>0</v>
      </c>
      <c r="AR35" s="336" t="s">
        <v>1390</v>
      </c>
      <c r="AT35" s="336" t="s">
        <v>1346</v>
      </c>
      <c r="AU35" s="336" t="s">
        <v>2</v>
      </c>
      <c r="AY35" s="336" t="s">
        <v>1370</v>
      </c>
      <c r="BE35" s="383">
        <f>IF(U35="základní",N35,0)</f>
        <v>0</v>
      </c>
      <c r="BF35" s="383">
        <f>IF(U35="snížená",N35,0)</f>
        <v>0</v>
      </c>
      <c r="BG35" s="383">
        <f>IF(U35="zákl. přenesená",N35,0)</f>
        <v>0</v>
      </c>
      <c r="BH35" s="383">
        <f>IF(U35="sníž. přenesená",N35,0)</f>
        <v>0</v>
      </c>
      <c r="BI35" s="383">
        <f>IF(U35="nulová",N35,0)</f>
        <v>0</v>
      </c>
      <c r="BJ35" s="336" t="s">
        <v>1</v>
      </c>
      <c r="BK35" s="383">
        <f>ROUND(L35*K35,2)</f>
        <v>0</v>
      </c>
      <c r="BL35" s="336" t="s">
        <v>1385</v>
      </c>
      <c r="BM35" s="336" t="s">
        <v>1438</v>
      </c>
    </row>
    <row r="36" spans="2:65" s="338" customFormat="1" ht="22.5" customHeight="1">
      <c r="B36" s="373"/>
      <c r="C36" s="384" t="s">
        <v>1439</v>
      </c>
      <c r="D36" s="384" t="s">
        <v>1346</v>
      </c>
      <c r="E36" s="385" t="s">
        <v>1440</v>
      </c>
      <c r="F36" s="600" t="s">
        <v>1441</v>
      </c>
      <c r="G36" s="601"/>
      <c r="H36" s="601"/>
      <c r="I36" s="601"/>
      <c r="J36" s="386" t="s">
        <v>8</v>
      </c>
      <c r="K36" s="387">
        <v>185</v>
      </c>
      <c r="L36" s="602">
        <v>0</v>
      </c>
      <c r="M36" s="601"/>
      <c r="N36" s="602">
        <f>ROUND(L36*K36,2)</f>
        <v>0</v>
      </c>
      <c r="O36" s="598"/>
      <c r="P36" s="598"/>
      <c r="Q36" s="598"/>
      <c r="R36" s="378"/>
      <c r="T36" s="379" t="s">
        <v>1111</v>
      </c>
      <c r="U36" s="380" t="s">
        <v>1330</v>
      </c>
      <c r="V36" s="381">
        <v>0</v>
      </c>
      <c r="W36" s="381">
        <f>V36*K36</f>
        <v>0</v>
      </c>
      <c r="X36" s="381">
        <v>0</v>
      </c>
      <c r="Y36" s="381">
        <f>X36*K36</f>
        <v>0</v>
      </c>
      <c r="Z36" s="381">
        <v>0</v>
      </c>
      <c r="AA36" s="382">
        <f>Z36*K36</f>
        <v>0</v>
      </c>
      <c r="AR36" s="336" t="s">
        <v>1390</v>
      </c>
      <c r="AT36" s="336" t="s">
        <v>1346</v>
      </c>
      <c r="AU36" s="336" t="s">
        <v>2</v>
      </c>
      <c r="AY36" s="336" t="s">
        <v>1370</v>
      </c>
      <c r="BE36" s="383">
        <f>IF(U36="základní",N36,0)</f>
        <v>0</v>
      </c>
      <c r="BF36" s="383">
        <f>IF(U36="snížená",N36,0)</f>
        <v>0</v>
      </c>
      <c r="BG36" s="383">
        <f>IF(U36="zákl. přenesená",N36,0)</f>
        <v>0</v>
      </c>
      <c r="BH36" s="383">
        <f>IF(U36="sníž. přenesená",N36,0)</f>
        <v>0</v>
      </c>
      <c r="BI36" s="383">
        <f>IF(U36="nulová",N36,0)</f>
        <v>0</v>
      </c>
      <c r="BJ36" s="336" t="s">
        <v>1</v>
      </c>
      <c r="BK36" s="383">
        <f>ROUND(L36*K36,2)</f>
        <v>0</v>
      </c>
      <c r="BL36" s="336" t="s">
        <v>1385</v>
      </c>
      <c r="BM36" s="336" t="s">
        <v>1442</v>
      </c>
    </row>
    <row r="37" spans="2:65" s="338" customFormat="1" ht="30" customHeight="1">
      <c r="B37" s="339"/>
      <c r="C37" s="409"/>
      <c r="D37" s="409"/>
      <c r="E37" s="409"/>
      <c r="F37" s="580" t="s">
        <v>1443</v>
      </c>
      <c r="G37" s="581"/>
      <c r="H37" s="581"/>
      <c r="I37" s="581"/>
      <c r="J37" s="409"/>
      <c r="K37" s="409"/>
      <c r="L37" s="409"/>
      <c r="M37" s="409"/>
      <c r="N37" s="409"/>
      <c r="O37" s="409"/>
      <c r="P37" s="409"/>
      <c r="Q37" s="409"/>
      <c r="R37" s="340"/>
      <c r="T37" s="388"/>
      <c r="U37" s="409"/>
      <c r="V37" s="409"/>
      <c r="W37" s="409"/>
      <c r="X37" s="409"/>
      <c r="Y37" s="409"/>
      <c r="Z37" s="409"/>
      <c r="AA37" s="389"/>
      <c r="AT37" s="336" t="s">
        <v>1377</v>
      </c>
      <c r="AU37" s="336" t="s">
        <v>2</v>
      </c>
    </row>
    <row r="38" spans="2:65" s="338" customFormat="1" ht="22.5" customHeight="1">
      <c r="B38" s="373"/>
      <c r="C38" s="384" t="s">
        <v>1444</v>
      </c>
      <c r="D38" s="384" t="s">
        <v>1346</v>
      </c>
      <c r="E38" s="385" t="s">
        <v>1445</v>
      </c>
      <c r="F38" s="600" t="s">
        <v>1446</v>
      </c>
      <c r="G38" s="601"/>
      <c r="H38" s="601"/>
      <c r="I38" s="601"/>
      <c r="J38" s="386" t="s">
        <v>8</v>
      </c>
      <c r="K38" s="387">
        <v>185</v>
      </c>
      <c r="L38" s="602">
        <v>0</v>
      </c>
      <c r="M38" s="601"/>
      <c r="N38" s="602">
        <f>ROUND(L38*K38,2)</f>
        <v>0</v>
      </c>
      <c r="O38" s="598"/>
      <c r="P38" s="598"/>
      <c r="Q38" s="598"/>
      <c r="R38" s="378"/>
      <c r="T38" s="379" t="s">
        <v>1111</v>
      </c>
      <c r="U38" s="380" t="s">
        <v>1330</v>
      </c>
      <c r="V38" s="381">
        <v>0</v>
      </c>
      <c r="W38" s="381">
        <f>V38*K38</f>
        <v>0</v>
      </c>
      <c r="X38" s="381">
        <v>5.0000000000000002E-5</v>
      </c>
      <c r="Y38" s="381">
        <f>X38*K38</f>
        <v>9.2500000000000013E-3</v>
      </c>
      <c r="Z38" s="381">
        <v>0</v>
      </c>
      <c r="AA38" s="382">
        <f>Z38*K38</f>
        <v>0</v>
      </c>
      <c r="AR38" s="336" t="s">
        <v>1447</v>
      </c>
      <c r="AT38" s="336" t="s">
        <v>1346</v>
      </c>
      <c r="AU38" s="336" t="s">
        <v>2</v>
      </c>
      <c r="AY38" s="336" t="s">
        <v>1370</v>
      </c>
      <c r="BE38" s="383">
        <f>IF(U38="základní",N38,0)</f>
        <v>0</v>
      </c>
      <c r="BF38" s="383">
        <f>IF(U38="snížená",N38,0)</f>
        <v>0</v>
      </c>
      <c r="BG38" s="383">
        <f>IF(U38="zákl. přenesená",N38,0)</f>
        <v>0</v>
      </c>
      <c r="BH38" s="383">
        <f>IF(U38="sníž. přenesená",N38,0)</f>
        <v>0</v>
      </c>
      <c r="BI38" s="383">
        <f>IF(U38="nulová",N38,0)</f>
        <v>0</v>
      </c>
      <c r="BJ38" s="336" t="s">
        <v>1</v>
      </c>
      <c r="BK38" s="383">
        <f>ROUND(L38*K38,2)</f>
        <v>0</v>
      </c>
      <c r="BL38" s="336" t="s">
        <v>1447</v>
      </c>
      <c r="BM38" s="336" t="s">
        <v>1448</v>
      </c>
    </row>
    <row r="39" spans="2:65" s="338" customFormat="1" ht="22.5" customHeight="1">
      <c r="B39" s="339"/>
      <c r="C39" s="409"/>
      <c r="D39" s="409"/>
      <c r="E39" s="409"/>
      <c r="F39" s="580" t="s">
        <v>1449</v>
      </c>
      <c r="G39" s="581"/>
      <c r="H39" s="581"/>
      <c r="I39" s="581"/>
      <c r="J39" s="409"/>
      <c r="K39" s="409"/>
      <c r="L39" s="409"/>
      <c r="M39" s="409"/>
      <c r="N39" s="409"/>
      <c r="O39" s="409"/>
      <c r="P39" s="409"/>
      <c r="Q39" s="409"/>
      <c r="R39" s="340"/>
      <c r="T39" s="388"/>
      <c r="U39" s="409"/>
      <c r="V39" s="409"/>
      <c r="W39" s="409"/>
      <c r="X39" s="409"/>
      <c r="Y39" s="409"/>
      <c r="Z39" s="409"/>
      <c r="AA39" s="389"/>
      <c r="AT39" s="336" t="s">
        <v>1377</v>
      </c>
      <c r="AU39" s="336" t="s">
        <v>2</v>
      </c>
    </row>
    <row r="40" spans="2:65" s="338" customFormat="1" ht="22.5" customHeight="1">
      <c r="B40" s="373"/>
      <c r="C40" s="384" t="s">
        <v>1450</v>
      </c>
      <c r="D40" s="384" t="s">
        <v>1346</v>
      </c>
      <c r="E40" s="385" t="s">
        <v>1451</v>
      </c>
      <c r="F40" s="600" t="s">
        <v>1452</v>
      </c>
      <c r="G40" s="601"/>
      <c r="H40" s="601"/>
      <c r="I40" s="601"/>
      <c r="J40" s="386" t="s">
        <v>8</v>
      </c>
      <c r="K40" s="387">
        <v>185</v>
      </c>
      <c r="L40" s="602">
        <v>0</v>
      </c>
      <c r="M40" s="601"/>
      <c r="N40" s="602">
        <f>ROUND(L40*K40,2)</f>
        <v>0</v>
      </c>
      <c r="O40" s="598"/>
      <c r="P40" s="598"/>
      <c r="Q40" s="598"/>
      <c r="R40" s="378"/>
      <c r="T40" s="379" t="s">
        <v>1111</v>
      </c>
      <c r="U40" s="380" t="s">
        <v>1330</v>
      </c>
      <c r="V40" s="381">
        <v>0</v>
      </c>
      <c r="W40" s="381">
        <f>V40*K40</f>
        <v>0</v>
      </c>
      <c r="X40" s="381">
        <v>3.0000000000000001E-5</v>
      </c>
      <c r="Y40" s="381">
        <f>X40*K40</f>
        <v>5.5500000000000002E-3</v>
      </c>
      <c r="Z40" s="381">
        <v>0</v>
      </c>
      <c r="AA40" s="382">
        <f>Z40*K40</f>
        <v>0</v>
      </c>
      <c r="AR40" s="336" t="s">
        <v>1390</v>
      </c>
      <c r="AT40" s="336" t="s">
        <v>1346</v>
      </c>
      <c r="AU40" s="336" t="s">
        <v>2</v>
      </c>
      <c r="AY40" s="336" t="s">
        <v>1370</v>
      </c>
      <c r="BE40" s="383">
        <f>IF(U40="základní",N40,0)</f>
        <v>0</v>
      </c>
      <c r="BF40" s="383">
        <f>IF(U40="snížená",N40,0)</f>
        <v>0</v>
      </c>
      <c r="BG40" s="383">
        <f>IF(U40="zákl. přenesená",N40,0)</f>
        <v>0</v>
      </c>
      <c r="BH40" s="383">
        <f>IF(U40="sníž. přenesená",N40,0)</f>
        <v>0</v>
      </c>
      <c r="BI40" s="383">
        <f>IF(U40="nulová",N40,0)</f>
        <v>0</v>
      </c>
      <c r="BJ40" s="336" t="s">
        <v>1</v>
      </c>
      <c r="BK40" s="383">
        <f>ROUND(L40*K40,2)</f>
        <v>0</v>
      </c>
      <c r="BL40" s="336" t="s">
        <v>1385</v>
      </c>
      <c r="BM40" s="336" t="s">
        <v>1453</v>
      </c>
    </row>
    <row r="41" spans="2:65" s="361" customFormat="1" ht="37.35" customHeight="1">
      <c r="B41" s="362"/>
      <c r="C41" s="363"/>
      <c r="D41" s="364" t="s">
        <v>1332</v>
      </c>
      <c r="E41" s="364"/>
      <c r="F41" s="364"/>
      <c r="G41" s="364"/>
      <c r="H41" s="364"/>
      <c r="I41" s="364"/>
      <c r="J41" s="364"/>
      <c r="K41" s="364"/>
      <c r="L41" s="364"/>
      <c r="M41" s="364"/>
      <c r="N41" s="611">
        <f>BK41</f>
        <v>0</v>
      </c>
      <c r="O41" s="612"/>
      <c r="P41" s="612"/>
      <c r="Q41" s="612"/>
      <c r="R41" s="365"/>
      <c r="T41" s="366"/>
      <c r="U41" s="363"/>
      <c r="V41" s="363"/>
      <c r="W41" s="367">
        <f>W42+W58</f>
        <v>23.360000000000003</v>
      </c>
      <c r="X41" s="363"/>
      <c r="Y41" s="367">
        <f>Y42+Y58</f>
        <v>0</v>
      </c>
      <c r="Z41" s="363"/>
      <c r="AA41" s="368">
        <f>AA42+AA58</f>
        <v>0</v>
      </c>
      <c r="AR41" s="369" t="s">
        <v>3</v>
      </c>
      <c r="AT41" s="370" t="s">
        <v>1368</v>
      </c>
      <c r="AU41" s="370" t="s">
        <v>1369</v>
      </c>
      <c r="AY41" s="369" t="s">
        <v>1370</v>
      </c>
      <c r="BK41" s="371">
        <f>BK42+BK58</f>
        <v>0</v>
      </c>
    </row>
    <row r="42" spans="2:65" s="361" customFormat="1" ht="19.899999999999999" customHeight="1">
      <c r="B42" s="362"/>
      <c r="C42" s="363"/>
      <c r="D42" s="372" t="s">
        <v>1333</v>
      </c>
      <c r="E42" s="372"/>
      <c r="F42" s="372"/>
      <c r="G42" s="372"/>
      <c r="H42" s="372"/>
      <c r="I42" s="372"/>
      <c r="J42" s="372"/>
      <c r="K42" s="372"/>
      <c r="L42" s="372"/>
      <c r="M42" s="372"/>
      <c r="N42" s="589">
        <f>BK42</f>
        <v>0</v>
      </c>
      <c r="O42" s="590"/>
      <c r="P42" s="590"/>
      <c r="Q42" s="590"/>
      <c r="R42" s="365"/>
      <c r="T42" s="366"/>
      <c r="U42" s="363"/>
      <c r="V42" s="363"/>
      <c r="W42" s="367">
        <f>SUM(W43:W57)</f>
        <v>23.230000000000004</v>
      </c>
      <c r="X42" s="363"/>
      <c r="Y42" s="367">
        <f>SUM(Y43:Y57)</f>
        <v>0</v>
      </c>
      <c r="Z42" s="363"/>
      <c r="AA42" s="368">
        <f>SUM(AA43:AA57)</f>
        <v>0</v>
      </c>
      <c r="AR42" s="369" t="s">
        <v>3</v>
      </c>
      <c r="AT42" s="370" t="s">
        <v>1368</v>
      </c>
      <c r="AU42" s="370" t="s">
        <v>1</v>
      </c>
      <c r="AY42" s="369" t="s">
        <v>1370</v>
      </c>
      <c r="BK42" s="371">
        <f>SUM(BK43:BK57)</f>
        <v>0</v>
      </c>
    </row>
    <row r="43" spans="2:65" s="338" customFormat="1" ht="31.5" customHeight="1">
      <c r="B43" s="373"/>
      <c r="C43" s="374" t="s">
        <v>1454</v>
      </c>
      <c r="D43" s="374" t="s">
        <v>1338</v>
      </c>
      <c r="E43" s="375" t="s">
        <v>1339</v>
      </c>
      <c r="F43" s="597" t="s">
        <v>1340</v>
      </c>
      <c r="G43" s="598"/>
      <c r="H43" s="598"/>
      <c r="I43" s="598"/>
      <c r="J43" s="376" t="s">
        <v>35</v>
      </c>
      <c r="K43" s="377">
        <v>3</v>
      </c>
      <c r="L43" s="599">
        <v>0</v>
      </c>
      <c r="M43" s="598"/>
      <c r="N43" s="599">
        <f>ROUND(L43*K43,2)</f>
        <v>0</v>
      </c>
      <c r="O43" s="598"/>
      <c r="P43" s="598"/>
      <c r="Q43" s="598"/>
      <c r="R43" s="378"/>
      <c r="T43" s="379" t="s">
        <v>1111</v>
      </c>
      <c r="U43" s="380" t="s">
        <v>1330</v>
      </c>
      <c r="V43" s="381">
        <v>0.19</v>
      </c>
      <c r="W43" s="381">
        <f>V43*K43</f>
        <v>0.57000000000000006</v>
      </c>
      <c r="X43" s="381">
        <v>0</v>
      </c>
      <c r="Y43" s="381">
        <f>X43*K43</f>
        <v>0</v>
      </c>
      <c r="Z43" s="381">
        <v>0</v>
      </c>
      <c r="AA43" s="382">
        <f>Z43*K43</f>
        <v>0</v>
      </c>
      <c r="AR43" s="336" t="s">
        <v>1371</v>
      </c>
      <c r="AT43" s="336" t="s">
        <v>1338</v>
      </c>
      <c r="AU43" s="336" t="s">
        <v>2</v>
      </c>
      <c r="AY43" s="336" t="s">
        <v>1370</v>
      </c>
      <c r="BE43" s="383">
        <f>IF(U43="základní",N43,0)</f>
        <v>0</v>
      </c>
      <c r="BF43" s="383">
        <f>IF(U43="snížená",N43,0)</f>
        <v>0</v>
      </c>
      <c r="BG43" s="383">
        <f>IF(U43="zákl. přenesená",N43,0)</f>
        <v>0</v>
      </c>
      <c r="BH43" s="383">
        <f>IF(U43="sníž. přenesená",N43,0)</f>
        <v>0</v>
      </c>
      <c r="BI43" s="383">
        <f>IF(U43="nulová",N43,0)</f>
        <v>0</v>
      </c>
      <c r="BJ43" s="336" t="s">
        <v>1</v>
      </c>
      <c r="BK43" s="383">
        <f>ROUND(L43*K43,2)</f>
        <v>0</v>
      </c>
      <c r="BL43" s="336" t="s">
        <v>1371</v>
      </c>
      <c r="BM43" s="336" t="s">
        <v>1455</v>
      </c>
    </row>
    <row r="44" spans="2:65" s="338" customFormat="1" ht="22.5" customHeight="1">
      <c r="B44" s="373"/>
      <c r="C44" s="374" t="s">
        <v>1456</v>
      </c>
      <c r="D44" s="374" t="s">
        <v>1338</v>
      </c>
      <c r="E44" s="375" t="s">
        <v>1341</v>
      </c>
      <c r="F44" s="597" t="s">
        <v>1342</v>
      </c>
      <c r="G44" s="598"/>
      <c r="H44" s="598"/>
      <c r="I44" s="598"/>
      <c r="J44" s="376" t="s">
        <v>19</v>
      </c>
      <c r="K44" s="377">
        <v>3</v>
      </c>
      <c r="L44" s="599">
        <v>0</v>
      </c>
      <c r="M44" s="598"/>
      <c r="N44" s="599">
        <f>ROUND(L44*K44,2)</f>
        <v>0</v>
      </c>
      <c r="O44" s="598"/>
      <c r="P44" s="598"/>
      <c r="Q44" s="598"/>
      <c r="R44" s="378"/>
      <c r="T44" s="379" t="s">
        <v>1111</v>
      </c>
      <c r="U44" s="380" t="s">
        <v>1330</v>
      </c>
      <c r="V44" s="381">
        <v>0.19</v>
      </c>
      <c r="W44" s="381">
        <f>V44*K44</f>
        <v>0.57000000000000006</v>
      </c>
      <c r="X44" s="381">
        <v>0</v>
      </c>
      <c r="Y44" s="381">
        <f>X44*K44</f>
        <v>0</v>
      </c>
      <c r="Z44" s="381">
        <v>0</v>
      </c>
      <c r="AA44" s="382">
        <f>Z44*K44</f>
        <v>0</v>
      </c>
      <c r="AR44" s="336" t="s">
        <v>1371</v>
      </c>
      <c r="AT44" s="336" t="s">
        <v>1338</v>
      </c>
      <c r="AU44" s="336" t="s">
        <v>2</v>
      </c>
      <c r="AY44" s="336" t="s">
        <v>1370</v>
      </c>
      <c r="BE44" s="383">
        <f>IF(U44="základní",N44,0)</f>
        <v>0</v>
      </c>
      <c r="BF44" s="383">
        <f>IF(U44="snížená",N44,0)</f>
        <v>0</v>
      </c>
      <c r="BG44" s="383">
        <f>IF(U44="zákl. přenesená",N44,0)</f>
        <v>0</v>
      </c>
      <c r="BH44" s="383">
        <f>IF(U44="sníž. přenesená",N44,0)</f>
        <v>0</v>
      </c>
      <c r="BI44" s="383">
        <f>IF(U44="nulová",N44,0)</f>
        <v>0</v>
      </c>
      <c r="BJ44" s="336" t="s">
        <v>1</v>
      </c>
      <c r="BK44" s="383">
        <f>ROUND(L44*K44,2)</f>
        <v>0</v>
      </c>
      <c r="BL44" s="336" t="s">
        <v>1371</v>
      </c>
      <c r="BM44" s="336" t="s">
        <v>1457</v>
      </c>
    </row>
    <row r="45" spans="2:65" s="338" customFormat="1" ht="22.5" customHeight="1">
      <c r="B45" s="373"/>
      <c r="C45" s="384" t="s">
        <v>1458</v>
      </c>
      <c r="D45" s="384" t="s">
        <v>1346</v>
      </c>
      <c r="E45" s="385" t="s">
        <v>1459</v>
      </c>
      <c r="F45" s="600" t="s">
        <v>1460</v>
      </c>
      <c r="G45" s="601"/>
      <c r="H45" s="601"/>
      <c r="I45" s="601"/>
      <c r="J45" s="386" t="s">
        <v>35</v>
      </c>
      <c r="K45" s="387">
        <v>2</v>
      </c>
      <c r="L45" s="602">
        <v>0</v>
      </c>
      <c r="M45" s="601"/>
      <c r="N45" s="602">
        <f>ROUND(L45*K45,2)</f>
        <v>0</v>
      </c>
      <c r="O45" s="598"/>
      <c r="P45" s="598"/>
      <c r="Q45" s="598"/>
      <c r="R45" s="378"/>
      <c r="T45" s="379" t="s">
        <v>1111</v>
      </c>
      <c r="U45" s="380" t="s">
        <v>1330</v>
      </c>
      <c r="V45" s="381">
        <v>0</v>
      </c>
      <c r="W45" s="381">
        <f>V45*K45</f>
        <v>0</v>
      </c>
      <c r="X45" s="381">
        <v>0</v>
      </c>
      <c r="Y45" s="381">
        <f>X45*K45</f>
        <v>0</v>
      </c>
      <c r="Z45" s="381">
        <v>0</v>
      </c>
      <c r="AA45" s="382">
        <f>Z45*K45</f>
        <v>0</v>
      </c>
      <c r="AR45" s="336" t="s">
        <v>1375</v>
      </c>
      <c r="AT45" s="336" t="s">
        <v>1346</v>
      </c>
      <c r="AU45" s="336" t="s">
        <v>2</v>
      </c>
      <c r="AY45" s="336" t="s">
        <v>1370</v>
      </c>
      <c r="BE45" s="383">
        <f>IF(U45="základní",N45,0)</f>
        <v>0</v>
      </c>
      <c r="BF45" s="383">
        <f>IF(U45="snížená",N45,0)</f>
        <v>0</v>
      </c>
      <c r="BG45" s="383">
        <f>IF(U45="zákl. přenesená",N45,0)</f>
        <v>0</v>
      </c>
      <c r="BH45" s="383">
        <f>IF(U45="sníž. přenesená",N45,0)</f>
        <v>0</v>
      </c>
      <c r="BI45" s="383">
        <f>IF(U45="nulová",N45,0)</f>
        <v>0</v>
      </c>
      <c r="BJ45" s="336" t="s">
        <v>1</v>
      </c>
      <c r="BK45" s="383">
        <f>ROUND(L45*K45,2)</f>
        <v>0</v>
      </c>
      <c r="BL45" s="336" t="s">
        <v>1371</v>
      </c>
      <c r="BM45" s="336" t="s">
        <v>1461</v>
      </c>
    </row>
    <row r="46" spans="2:65" s="338" customFormat="1" ht="22.5" customHeight="1">
      <c r="B46" s="373"/>
      <c r="C46" s="374" t="s">
        <v>1462</v>
      </c>
      <c r="D46" s="374" t="s">
        <v>1338</v>
      </c>
      <c r="E46" s="375" t="s">
        <v>1463</v>
      </c>
      <c r="F46" s="597" t="s">
        <v>1464</v>
      </c>
      <c r="G46" s="598"/>
      <c r="H46" s="598"/>
      <c r="I46" s="598"/>
      <c r="J46" s="376" t="s">
        <v>35</v>
      </c>
      <c r="K46" s="377">
        <v>11</v>
      </c>
      <c r="L46" s="599">
        <v>0</v>
      </c>
      <c r="M46" s="598"/>
      <c r="N46" s="599">
        <f>ROUND(L46*K46,2)</f>
        <v>0</v>
      </c>
      <c r="O46" s="598"/>
      <c r="P46" s="598"/>
      <c r="Q46" s="598"/>
      <c r="R46" s="378"/>
      <c r="T46" s="379" t="s">
        <v>1111</v>
      </c>
      <c r="U46" s="380" t="s">
        <v>1330</v>
      </c>
      <c r="V46" s="381">
        <v>0.89</v>
      </c>
      <c r="W46" s="381">
        <f>V46*K46</f>
        <v>9.7900000000000009</v>
      </c>
      <c r="X46" s="381">
        <v>0</v>
      </c>
      <c r="Y46" s="381">
        <f>X46*K46</f>
        <v>0</v>
      </c>
      <c r="Z46" s="381">
        <v>0</v>
      </c>
      <c r="AA46" s="382">
        <f>Z46*K46</f>
        <v>0</v>
      </c>
      <c r="AR46" s="336" t="s">
        <v>1371</v>
      </c>
      <c r="AT46" s="336" t="s">
        <v>1338</v>
      </c>
      <c r="AU46" s="336" t="s">
        <v>2</v>
      </c>
      <c r="AY46" s="336" t="s">
        <v>1370</v>
      </c>
      <c r="BE46" s="383">
        <f>IF(U46="základní",N46,0)</f>
        <v>0</v>
      </c>
      <c r="BF46" s="383">
        <f>IF(U46="snížená",N46,0)</f>
        <v>0</v>
      </c>
      <c r="BG46" s="383">
        <f>IF(U46="zákl. přenesená",N46,0)</f>
        <v>0</v>
      </c>
      <c r="BH46" s="383">
        <f>IF(U46="sníž. přenesená",N46,0)</f>
        <v>0</v>
      </c>
      <c r="BI46" s="383">
        <f>IF(U46="nulová",N46,0)</f>
        <v>0</v>
      </c>
      <c r="BJ46" s="336" t="s">
        <v>1</v>
      </c>
      <c r="BK46" s="383">
        <f>ROUND(L46*K46,2)</f>
        <v>0</v>
      </c>
      <c r="BL46" s="336" t="s">
        <v>1371</v>
      </c>
      <c r="BM46" s="336" t="s">
        <v>1465</v>
      </c>
    </row>
    <row r="47" spans="2:65" s="338" customFormat="1" ht="22.5" customHeight="1">
      <c r="B47" s="373"/>
      <c r="C47" s="384" t="s">
        <v>1466</v>
      </c>
      <c r="D47" s="384" t="s">
        <v>1346</v>
      </c>
      <c r="E47" s="385" t="s">
        <v>1347</v>
      </c>
      <c r="F47" s="600" t="s">
        <v>1467</v>
      </c>
      <c r="G47" s="601"/>
      <c r="H47" s="601"/>
      <c r="I47" s="601"/>
      <c r="J47" s="386" t="s">
        <v>35</v>
      </c>
      <c r="K47" s="387">
        <v>4</v>
      </c>
      <c r="L47" s="602">
        <v>0</v>
      </c>
      <c r="M47" s="601"/>
      <c r="N47" s="602">
        <f>ROUND(L47*K47,2)</f>
        <v>0</v>
      </c>
      <c r="O47" s="598"/>
      <c r="P47" s="598"/>
      <c r="Q47" s="598"/>
      <c r="R47" s="378"/>
      <c r="T47" s="379" t="s">
        <v>1111</v>
      </c>
      <c r="U47" s="380" t="s">
        <v>1330</v>
      </c>
      <c r="V47" s="381">
        <v>0</v>
      </c>
      <c r="W47" s="381">
        <f>V47*K47</f>
        <v>0</v>
      </c>
      <c r="X47" s="381">
        <v>0</v>
      </c>
      <c r="Y47" s="381">
        <f>X47*K47</f>
        <v>0</v>
      </c>
      <c r="Z47" s="381">
        <v>0</v>
      </c>
      <c r="AA47" s="382">
        <f>Z47*K47</f>
        <v>0</v>
      </c>
      <c r="AR47" s="336" t="s">
        <v>1375</v>
      </c>
      <c r="AT47" s="336" t="s">
        <v>1346</v>
      </c>
      <c r="AU47" s="336" t="s">
        <v>2</v>
      </c>
      <c r="AY47" s="336" t="s">
        <v>1370</v>
      </c>
      <c r="BE47" s="383">
        <f>IF(U47="základní",N47,0)</f>
        <v>0</v>
      </c>
      <c r="BF47" s="383">
        <f>IF(U47="snížená",N47,0)</f>
        <v>0</v>
      </c>
      <c r="BG47" s="383">
        <f>IF(U47="zákl. přenesená",N47,0)</f>
        <v>0</v>
      </c>
      <c r="BH47" s="383">
        <f>IF(U47="sníž. přenesená",N47,0)</f>
        <v>0</v>
      </c>
      <c r="BI47" s="383">
        <f>IF(U47="nulová",N47,0)</f>
        <v>0</v>
      </c>
      <c r="BJ47" s="336" t="s">
        <v>1</v>
      </c>
      <c r="BK47" s="383">
        <f>ROUND(L47*K47,2)</f>
        <v>0</v>
      </c>
      <c r="BL47" s="336" t="s">
        <v>1371</v>
      </c>
      <c r="BM47" s="336" t="s">
        <v>1468</v>
      </c>
    </row>
    <row r="48" spans="2:65" s="338" customFormat="1" ht="66" customHeight="1">
      <c r="B48" s="339"/>
      <c r="C48" s="409"/>
      <c r="D48" s="409"/>
      <c r="E48" s="409"/>
      <c r="F48" s="580" t="s">
        <v>1469</v>
      </c>
      <c r="G48" s="581"/>
      <c r="H48" s="581"/>
      <c r="I48" s="581"/>
      <c r="J48" s="409"/>
      <c r="K48" s="409"/>
      <c r="L48" s="409"/>
      <c r="M48" s="409"/>
      <c r="N48" s="409"/>
      <c r="O48" s="409"/>
      <c r="P48" s="409"/>
      <c r="Q48" s="409"/>
      <c r="R48" s="340"/>
      <c r="T48" s="388"/>
      <c r="U48" s="409"/>
      <c r="V48" s="409"/>
      <c r="W48" s="409"/>
      <c r="X48" s="409"/>
      <c r="Y48" s="409"/>
      <c r="Z48" s="409"/>
      <c r="AA48" s="389"/>
      <c r="AT48" s="336" t="s">
        <v>1377</v>
      </c>
      <c r="AU48" s="336" t="s">
        <v>2</v>
      </c>
    </row>
    <row r="49" spans="2:65" s="338" customFormat="1" ht="22.5" customHeight="1">
      <c r="B49" s="373"/>
      <c r="C49" s="384" t="s">
        <v>1470</v>
      </c>
      <c r="D49" s="384" t="s">
        <v>1346</v>
      </c>
      <c r="E49" s="385" t="s">
        <v>1351</v>
      </c>
      <c r="F49" s="600" t="s">
        <v>1471</v>
      </c>
      <c r="G49" s="601"/>
      <c r="H49" s="601"/>
      <c r="I49" s="601"/>
      <c r="J49" s="386" t="s">
        <v>35</v>
      </c>
      <c r="K49" s="387">
        <v>1</v>
      </c>
      <c r="L49" s="602">
        <v>0</v>
      </c>
      <c r="M49" s="601"/>
      <c r="N49" s="602">
        <f>ROUND(L49*K49,2)</f>
        <v>0</v>
      </c>
      <c r="O49" s="598"/>
      <c r="P49" s="598"/>
      <c r="Q49" s="598"/>
      <c r="R49" s="378"/>
      <c r="T49" s="379" t="s">
        <v>1111</v>
      </c>
      <c r="U49" s="380" t="s">
        <v>1330</v>
      </c>
      <c r="V49" s="381">
        <v>0</v>
      </c>
      <c r="W49" s="381">
        <f>V49*K49</f>
        <v>0</v>
      </c>
      <c r="X49" s="381">
        <v>0</v>
      </c>
      <c r="Y49" s="381">
        <f>X49*K49</f>
        <v>0</v>
      </c>
      <c r="Z49" s="381">
        <v>0</v>
      </c>
      <c r="AA49" s="382">
        <f>Z49*K49</f>
        <v>0</v>
      </c>
      <c r="AR49" s="336" t="s">
        <v>1375</v>
      </c>
      <c r="AT49" s="336" t="s">
        <v>1346</v>
      </c>
      <c r="AU49" s="336" t="s">
        <v>2</v>
      </c>
      <c r="AY49" s="336" t="s">
        <v>1370</v>
      </c>
      <c r="BE49" s="383">
        <f>IF(U49="základní",N49,0)</f>
        <v>0</v>
      </c>
      <c r="BF49" s="383">
        <f>IF(U49="snížená",N49,0)</f>
        <v>0</v>
      </c>
      <c r="BG49" s="383">
        <f>IF(U49="zákl. přenesená",N49,0)</f>
        <v>0</v>
      </c>
      <c r="BH49" s="383">
        <f>IF(U49="sníž. přenesená",N49,0)</f>
        <v>0</v>
      </c>
      <c r="BI49" s="383">
        <f>IF(U49="nulová",N49,0)</f>
        <v>0</v>
      </c>
      <c r="BJ49" s="336" t="s">
        <v>1</v>
      </c>
      <c r="BK49" s="383">
        <f>ROUND(L49*K49,2)</f>
        <v>0</v>
      </c>
      <c r="BL49" s="336" t="s">
        <v>1371</v>
      </c>
      <c r="BM49" s="336" t="s">
        <v>1472</v>
      </c>
    </row>
    <row r="50" spans="2:65" s="338" customFormat="1" ht="90" customHeight="1">
      <c r="B50" s="339"/>
      <c r="C50" s="409"/>
      <c r="D50" s="409"/>
      <c r="E50" s="409"/>
      <c r="F50" s="580" t="s">
        <v>1473</v>
      </c>
      <c r="G50" s="581"/>
      <c r="H50" s="581"/>
      <c r="I50" s="581"/>
      <c r="J50" s="409"/>
      <c r="K50" s="409"/>
      <c r="L50" s="409"/>
      <c r="M50" s="409"/>
      <c r="N50" s="409"/>
      <c r="O50" s="409"/>
      <c r="P50" s="409"/>
      <c r="Q50" s="409"/>
      <c r="R50" s="340"/>
      <c r="T50" s="388"/>
      <c r="U50" s="409"/>
      <c r="V50" s="409"/>
      <c r="W50" s="409"/>
      <c r="X50" s="409"/>
      <c r="Y50" s="409"/>
      <c r="Z50" s="409"/>
      <c r="AA50" s="389"/>
      <c r="AT50" s="336" t="s">
        <v>1377</v>
      </c>
      <c r="AU50" s="336" t="s">
        <v>2</v>
      </c>
    </row>
    <row r="51" spans="2:65" s="338" customFormat="1" ht="22.5" customHeight="1">
      <c r="B51" s="373"/>
      <c r="C51" s="384" t="s">
        <v>1474</v>
      </c>
      <c r="D51" s="384" t="s">
        <v>1346</v>
      </c>
      <c r="E51" s="385" t="s">
        <v>1475</v>
      </c>
      <c r="F51" s="600" t="s">
        <v>1476</v>
      </c>
      <c r="G51" s="601"/>
      <c r="H51" s="601"/>
      <c r="I51" s="601"/>
      <c r="J51" s="386" t="s">
        <v>35</v>
      </c>
      <c r="K51" s="387">
        <v>1</v>
      </c>
      <c r="L51" s="602">
        <v>0</v>
      </c>
      <c r="M51" s="601"/>
      <c r="N51" s="602">
        <f>ROUND(L51*K51,2)</f>
        <v>0</v>
      </c>
      <c r="O51" s="598"/>
      <c r="P51" s="598"/>
      <c r="Q51" s="598"/>
      <c r="R51" s="378"/>
      <c r="T51" s="379" t="s">
        <v>1111</v>
      </c>
      <c r="U51" s="380" t="s">
        <v>1330</v>
      </c>
      <c r="V51" s="381">
        <v>0</v>
      </c>
      <c r="W51" s="381">
        <f>V51*K51</f>
        <v>0</v>
      </c>
      <c r="X51" s="381">
        <v>0</v>
      </c>
      <c r="Y51" s="381">
        <f>X51*K51</f>
        <v>0</v>
      </c>
      <c r="Z51" s="381">
        <v>0</v>
      </c>
      <c r="AA51" s="382">
        <f>Z51*K51</f>
        <v>0</v>
      </c>
      <c r="AR51" s="336" t="s">
        <v>1375</v>
      </c>
      <c r="AT51" s="336" t="s">
        <v>1346</v>
      </c>
      <c r="AU51" s="336" t="s">
        <v>2</v>
      </c>
      <c r="AY51" s="336" t="s">
        <v>1370</v>
      </c>
      <c r="BE51" s="383">
        <f>IF(U51="základní",N51,0)</f>
        <v>0</v>
      </c>
      <c r="BF51" s="383">
        <f>IF(U51="snížená",N51,0)</f>
        <v>0</v>
      </c>
      <c r="BG51" s="383">
        <f>IF(U51="zákl. přenesená",N51,0)</f>
        <v>0</v>
      </c>
      <c r="BH51" s="383">
        <f>IF(U51="sníž. přenesená",N51,0)</f>
        <v>0</v>
      </c>
      <c r="BI51" s="383">
        <f>IF(U51="nulová",N51,0)</f>
        <v>0</v>
      </c>
      <c r="BJ51" s="336" t="s">
        <v>1</v>
      </c>
      <c r="BK51" s="383">
        <f>ROUND(L51*K51,2)</f>
        <v>0</v>
      </c>
      <c r="BL51" s="336" t="s">
        <v>1371</v>
      </c>
      <c r="BM51" s="336" t="s">
        <v>1477</v>
      </c>
    </row>
    <row r="52" spans="2:65" s="338" customFormat="1" ht="54" customHeight="1">
      <c r="B52" s="339"/>
      <c r="C52" s="409"/>
      <c r="D52" s="409"/>
      <c r="E52" s="409"/>
      <c r="F52" s="580" t="s">
        <v>1478</v>
      </c>
      <c r="G52" s="581"/>
      <c r="H52" s="581"/>
      <c r="I52" s="581"/>
      <c r="J52" s="409"/>
      <c r="K52" s="409"/>
      <c r="L52" s="409"/>
      <c r="M52" s="409"/>
      <c r="N52" s="409"/>
      <c r="O52" s="409"/>
      <c r="P52" s="409"/>
      <c r="Q52" s="409"/>
      <c r="R52" s="340"/>
      <c r="T52" s="388"/>
      <c r="U52" s="409"/>
      <c r="V52" s="409"/>
      <c r="W52" s="409"/>
      <c r="X52" s="409"/>
      <c r="Y52" s="409"/>
      <c r="Z52" s="409"/>
      <c r="AA52" s="389"/>
      <c r="AT52" s="336" t="s">
        <v>1377</v>
      </c>
      <c r="AU52" s="336" t="s">
        <v>2</v>
      </c>
    </row>
    <row r="53" spans="2:65" s="338" customFormat="1" ht="22.5" customHeight="1">
      <c r="B53" s="373"/>
      <c r="C53" s="384" t="s">
        <v>1479</v>
      </c>
      <c r="D53" s="384" t="s">
        <v>1346</v>
      </c>
      <c r="E53" s="385" t="s">
        <v>1480</v>
      </c>
      <c r="F53" s="600" t="s">
        <v>1481</v>
      </c>
      <c r="G53" s="601"/>
      <c r="H53" s="601"/>
      <c r="I53" s="601"/>
      <c r="J53" s="386" t="s">
        <v>35</v>
      </c>
      <c r="K53" s="387">
        <v>5</v>
      </c>
      <c r="L53" s="602">
        <v>0</v>
      </c>
      <c r="M53" s="601"/>
      <c r="N53" s="602">
        <f>ROUND(L53*K53,2)</f>
        <v>0</v>
      </c>
      <c r="O53" s="598"/>
      <c r="P53" s="598"/>
      <c r="Q53" s="598"/>
      <c r="R53" s="378"/>
      <c r="T53" s="379" t="s">
        <v>1111</v>
      </c>
      <c r="U53" s="380" t="s">
        <v>1330</v>
      </c>
      <c r="V53" s="381">
        <v>0</v>
      </c>
      <c r="W53" s="381">
        <f>V53*K53</f>
        <v>0</v>
      </c>
      <c r="X53" s="381">
        <v>0</v>
      </c>
      <c r="Y53" s="381">
        <f>X53*K53</f>
        <v>0</v>
      </c>
      <c r="Z53" s="381">
        <v>0</v>
      </c>
      <c r="AA53" s="382">
        <f>Z53*K53</f>
        <v>0</v>
      </c>
      <c r="AR53" s="336" t="s">
        <v>1375</v>
      </c>
      <c r="AT53" s="336" t="s">
        <v>1346</v>
      </c>
      <c r="AU53" s="336" t="s">
        <v>2</v>
      </c>
      <c r="AY53" s="336" t="s">
        <v>1370</v>
      </c>
      <c r="BE53" s="383">
        <f>IF(U53="základní",N53,0)</f>
        <v>0</v>
      </c>
      <c r="BF53" s="383">
        <f>IF(U53="snížená",N53,0)</f>
        <v>0</v>
      </c>
      <c r="BG53" s="383">
        <f>IF(U53="zákl. přenesená",N53,0)</f>
        <v>0</v>
      </c>
      <c r="BH53" s="383">
        <f>IF(U53="sníž. přenesená",N53,0)</f>
        <v>0</v>
      </c>
      <c r="BI53" s="383">
        <f>IF(U53="nulová",N53,0)</f>
        <v>0</v>
      </c>
      <c r="BJ53" s="336" t="s">
        <v>1</v>
      </c>
      <c r="BK53" s="383">
        <f>ROUND(L53*K53,2)</f>
        <v>0</v>
      </c>
      <c r="BL53" s="336" t="s">
        <v>1371</v>
      </c>
      <c r="BM53" s="336" t="s">
        <v>1482</v>
      </c>
    </row>
    <row r="54" spans="2:65" s="338" customFormat="1" ht="22.5" customHeight="1">
      <c r="B54" s="339"/>
      <c r="C54" s="409"/>
      <c r="D54" s="409"/>
      <c r="E54" s="409"/>
      <c r="F54" s="580" t="s">
        <v>1483</v>
      </c>
      <c r="G54" s="581"/>
      <c r="H54" s="581"/>
      <c r="I54" s="581"/>
      <c r="J54" s="409"/>
      <c r="K54" s="409"/>
      <c r="L54" s="409"/>
      <c r="M54" s="409"/>
      <c r="N54" s="409"/>
      <c r="O54" s="409"/>
      <c r="P54" s="409"/>
      <c r="Q54" s="409"/>
      <c r="R54" s="340"/>
      <c r="T54" s="388"/>
      <c r="U54" s="409"/>
      <c r="V54" s="409"/>
      <c r="W54" s="409"/>
      <c r="X54" s="409"/>
      <c r="Y54" s="409"/>
      <c r="Z54" s="409"/>
      <c r="AA54" s="389"/>
      <c r="AT54" s="336" t="s">
        <v>1377</v>
      </c>
      <c r="AU54" s="336" t="s">
        <v>2</v>
      </c>
    </row>
    <row r="55" spans="2:65" s="338" customFormat="1" ht="22.5" customHeight="1">
      <c r="B55" s="373"/>
      <c r="C55" s="374" t="s">
        <v>1484</v>
      </c>
      <c r="D55" s="374" t="s">
        <v>1338</v>
      </c>
      <c r="E55" s="375" t="s">
        <v>1485</v>
      </c>
      <c r="F55" s="597" t="s">
        <v>1486</v>
      </c>
      <c r="G55" s="598"/>
      <c r="H55" s="598"/>
      <c r="I55" s="598"/>
      <c r="J55" s="376" t="s">
        <v>35</v>
      </c>
      <c r="K55" s="377">
        <v>5</v>
      </c>
      <c r="L55" s="599">
        <v>0</v>
      </c>
      <c r="M55" s="598"/>
      <c r="N55" s="599">
        <f>ROUND(L55*K55,2)</f>
        <v>0</v>
      </c>
      <c r="O55" s="598"/>
      <c r="P55" s="598"/>
      <c r="Q55" s="598"/>
      <c r="R55" s="378"/>
      <c r="T55" s="379" t="s">
        <v>1111</v>
      </c>
      <c r="U55" s="380" t="s">
        <v>1330</v>
      </c>
      <c r="V55" s="381">
        <v>2.46</v>
      </c>
      <c r="W55" s="381">
        <f>V55*K55</f>
        <v>12.3</v>
      </c>
      <c r="X55" s="381">
        <v>0</v>
      </c>
      <c r="Y55" s="381">
        <f>X55*K55</f>
        <v>0</v>
      </c>
      <c r="Z55" s="381">
        <v>0</v>
      </c>
      <c r="AA55" s="382">
        <f>Z55*K55</f>
        <v>0</v>
      </c>
      <c r="AR55" s="336" t="s">
        <v>1371</v>
      </c>
      <c r="AT55" s="336" t="s">
        <v>1338</v>
      </c>
      <c r="AU55" s="336" t="s">
        <v>2</v>
      </c>
      <c r="AY55" s="336" t="s">
        <v>1370</v>
      </c>
      <c r="BE55" s="383">
        <f>IF(U55="základní",N55,0)</f>
        <v>0</v>
      </c>
      <c r="BF55" s="383">
        <f>IF(U55="snížená",N55,0)</f>
        <v>0</v>
      </c>
      <c r="BG55" s="383">
        <f>IF(U55="zákl. přenesená",N55,0)</f>
        <v>0</v>
      </c>
      <c r="BH55" s="383">
        <f>IF(U55="sníž. přenesená",N55,0)</f>
        <v>0</v>
      </c>
      <c r="BI55" s="383">
        <f>IF(U55="nulová",N55,0)</f>
        <v>0</v>
      </c>
      <c r="BJ55" s="336" t="s">
        <v>1</v>
      </c>
      <c r="BK55" s="383">
        <f>ROUND(L55*K55,2)</f>
        <v>0</v>
      </c>
      <c r="BL55" s="336" t="s">
        <v>1371</v>
      </c>
      <c r="BM55" s="336" t="s">
        <v>1487</v>
      </c>
    </row>
    <row r="56" spans="2:65" s="338" customFormat="1" ht="22.5" customHeight="1">
      <c r="B56" s="373"/>
      <c r="C56" s="384" t="s">
        <v>1488</v>
      </c>
      <c r="D56" s="384" t="s">
        <v>1346</v>
      </c>
      <c r="E56" s="385" t="s">
        <v>1489</v>
      </c>
      <c r="F56" s="600" t="s">
        <v>1490</v>
      </c>
      <c r="G56" s="601"/>
      <c r="H56" s="601"/>
      <c r="I56" s="601"/>
      <c r="J56" s="386" t="s">
        <v>1394</v>
      </c>
      <c r="K56" s="387">
        <v>5</v>
      </c>
      <c r="L56" s="602">
        <v>0</v>
      </c>
      <c r="M56" s="601"/>
      <c r="N56" s="602">
        <f>ROUND(L56*K56,2)</f>
        <v>0</v>
      </c>
      <c r="O56" s="598"/>
      <c r="P56" s="598"/>
      <c r="Q56" s="598"/>
      <c r="R56" s="378"/>
      <c r="T56" s="379" t="s">
        <v>1111</v>
      </c>
      <c r="U56" s="380" t="s">
        <v>1330</v>
      </c>
      <c r="V56" s="381">
        <v>0</v>
      </c>
      <c r="W56" s="381">
        <f>V56*K56</f>
        <v>0</v>
      </c>
      <c r="X56" s="381">
        <v>0</v>
      </c>
      <c r="Y56" s="381">
        <f>X56*K56</f>
        <v>0</v>
      </c>
      <c r="Z56" s="381">
        <v>0</v>
      </c>
      <c r="AA56" s="382">
        <f>Z56*K56</f>
        <v>0</v>
      </c>
      <c r="AR56" s="336" t="s">
        <v>1375</v>
      </c>
      <c r="AT56" s="336" t="s">
        <v>1346</v>
      </c>
      <c r="AU56" s="336" t="s">
        <v>2</v>
      </c>
      <c r="AY56" s="336" t="s">
        <v>1370</v>
      </c>
      <c r="BE56" s="383">
        <f>IF(U56="základní",N56,0)</f>
        <v>0</v>
      </c>
      <c r="BF56" s="383">
        <f>IF(U56="snížená",N56,0)</f>
        <v>0</v>
      </c>
      <c r="BG56" s="383">
        <f>IF(U56="zákl. přenesená",N56,0)</f>
        <v>0</v>
      </c>
      <c r="BH56" s="383">
        <f>IF(U56="sníž. přenesená",N56,0)</f>
        <v>0</v>
      </c>
      <c r="BI56" s="383">
        <f>IF(U56="nulová",N56,0)</f>
        <v>0</v>
      </c>
      <c r="BJ56" s="336" t="s">
        <v>1</v>
      </c>
      <c r="BK56" s="383">
        <f>ROUND(L56*K56,2)</f>
        <v>0</v>
      </c>
      <c r="BL56" s="336" t="s">
        <v>1371</v>
      </c>
      <c r="BM56" s="336" t="s">
        <v>1491</v>
      </c>
    </row>
    <row r="57" spans="2:65" s="338" customFormat="1" ht="22.5" customHeight="1">
      <c r="B57" s="373"/>
      <c r="C57" s="384" t="s">
        <v>1492</v>
      </c>
      <c r="D57" s="384" t="s">
        <v>1346</v>
      </c>
      <c r="E57" s="385" t="s">
        <v>1493</v>
      </c>
      <c r="F57" s="600" t="s">
        <v>1494</v>
      </c>
      <c r="G57" s="601"/>
      <c r="H57" s="601"/>
      <c r="I57" s="601"/>
      <c r="J57" s="386" t="s">
        <v>1394</v>
      </c>
      <c r="K57" s="387">
        <v>1</v>
      </c>
      <c r="L57" s="602">
        <v>0</v>
      </c>
      <c r="M57" s="601"/>
      <c r="N57" s="602">
        <f>ROUND(L57*K57,2)</f>
        <v>0</v>
      </c>
      <c r="O57" s="598"/>
      <c r="P57" s="598"/>
      <c r="Q57" s="598"/>
      <c r="R57" s="378"/>
      <c r="T57" s="379" t="s">
        <v>1111</v>
      </c>
      <c r="U57" s="380" t="s">
        <v>1330</v>
      </c>
      <c r="V57" s="381">
        <v>0</v>
      </c>
      <c r="W57" s="381">
        <f>V57*K57</f>
        <v>0</v>
      </c>
      <c r="X57" s="381">
        <v>0</v>
      </c>
      <c r="Y57" s="381">
        <f>X57*K57</f>
        <v>0</v>
      </c>
      <c r="Z57" s="381">
        <v>0</v>
      </c>
      <c r="AA57" s="382">
        <f>Z57*K57</f>
        <v>0</v>
      </c>
      <c r="AR57" s="336" t="s">
        <v>1375</v>
      </c>
      <c r="AT57" s="336" t="s">
        <v>1346</v>
      </c>
      <c r="AU57" s="336" t="s">
        <v>2</v>
      </c>
      <c r="AY57" s="336" t="s">
        <v>1370</v>
      </c>
      <c r="BE57" s="383">
        <f>IF(U57="základní",N57,0)</f>
        <v>0</v>
      </c>
      <c r="BF57" s="383">
        <f>IF(U57="snížená",N57,0)</f>
        <v>0</v>
      </c>
      <c r="BG57" s="383">
        <f>IF(U57="zákl. přenesená",N57,0)</f>
        <v>0</v>
      </c>
      <c r="BH57" s="383">
        <f>IF(U57="sníž. přenesená",N57,0)</f>
        <v>0</v>
      </c>
      <c r="BI57" s="383">
        <f>IF(U57="nulová",N57,0)</f>
        <v>0</v>
      </c>
      <c r="BJ57" s="336" t="s">
        <v>1</v>
      </c>
      <c r="BK57" s="383">
        <f>ROUND(L57*K57,2)</f>
        <v>0</v>
      </c>
      <c r="BL57" s="336" t="s">
        <v>1371</v>
      </c>
      <c r="BM57" s="336" t="s">
        <v>1495</v>
      </c>
    </row>
    <row r="58" spans="2:65" s="361" customFormat="1" ht="29.85" customHeight="1">
      <c r="B58" s="362"/>
      <c r="C58" s="363"/>
      <c r="D58" s="372" t="s">
        <v>1334</v>
      </c>
      <c r="E58" s="372"/>
      <c r="F58" s="372"/>
      <c r="G58" s="372"/>
      <c r="H58" s="372"/>
      <c r="I58" s="372"/>
      <c r="J58" s="372"/>
      <c r="K58" s="372"/>
      <c r="L58" s="372"/>
      <c r="M58" s="372"/>
      <c r="N58" s="603"/>
      <c r="O58" s="604"/>
      <c r="P58" s="604"/>
      <c r="Q58" s="604"/>
      <c r="R58" s="365"/>
      <c r="T58" s="366"/>
      <c r="U58" s="363"/>
      <c r="V58" s="363"/>
      <c r="W58" s="367">
        <f>W59</f>
        <v>0.13</v>
      </c>
      <c r="X58" s="363"/>
      <c r="Y58" s="367">
        <f>Y59</f>
        <v>0</v>
      </c>
      <c r="Z58" s="363"/>
      <c r="AA58" s="368">
        <f>AA59</f>
        <v>0</v>
      </c>
      <c r="AR58" s="369" t="s">
        <v>3</v>
      </c>
      <c r="AT58" s="370" t="s">
        <v>1368</v>
      </c>
      <c r="AU58" s="370" t="s">
        <v>1</v>
      </c>
      <c r="AY58" s="369" t="s">
        <v>1370</v>
      </c>
      <c r="BK58" s="371">
        <f>BK59</f>
        <v>0</v>
      </c>
    </row>
    <row r="59" spans="2:65" s="338" customFormat="1" ht="31.5" customHeight="1">
      <c r="B59" s="373"/>
      <c r="C59" s="374" t="s">
        <v>1496</v>
      </c>
      <c r="D59" s="374" t="s">
        <v>1338</v>
      </c>
      <c r="E59" s="375" t="s">
        <v>1356</v>
      </c>
      <c r="F59" s="605" t="s">
        <v>1357</v>
      </c>
      <c r="G59" s="606"/>
      <c r="H59" s="606"/>
      <c r="I59" s="607"/>
      <c r="J59" s="376" t="s">
        <v>832</v>
      </c>
      <c r="K59" s="377">
        <v>1</v>
      </c>
      <c r="L59" s="608">
        <v>0</v>
      </c>
      <c r="M59" s="609"/>
      <c r="N59" s="608">
        <f>ROUND(L59*K59,2)</f>
        <v>0</v>
      </c>
      <c r="O59" s="610"/>
      <c r="P59" s="610"/>
      <c r="Q59" s="609"/>
      <c r="R59" s="378"/>
      <c r="T59" s="379" t="s">
        <v>1111</v>
      </c>
      <c r="U59" s="380" t="s">
        <v>1330</v>
      </c>
      <c r="V59" s="381">
        <v>0.13</v>
      </c>
      <c r="W59" s="381">
        <f>V59*K59</f>
        <v>0.13</v>
      </c>
      <c r="X59" s="381">
        <v>0</v>
      </c>
      <c r="Y59" s="381">
        <f>X59*K59</f>
        <v>0</v>
      </c>
      <c r="Z59" s="381">
        <v>0</v>
      </c>
      <c r="AA59" s="382">
        <f>Z59*K59</f>
        <v>0</v>
      </c>
      <c r="AR59" s="336" t="s">
        <v>1371</v>
      </c>
      <c r="AT59" s="336" t="s">
        <v>1338</v>
      </c>
      <c r="AU59" s="336" t="s">
        <v>2</v>
      </c>
      <c r="AY59" s="336" t="s">
        <v>1370</v>
      </c>
      <c r="BE59" s="383">
        <f>IF(U59="základní",N59,0)</f>
        <v>0</v>
      </c>
      <c r="BF59" s="383">
        <f>IF(U59="snížená",N59,0)</f>
        <v>0</v>
      </c>
      <c r="BG59" s="383">
        <f>IF(U59="zákl. přenesená",N59,0)</f>
        <v>0</v>
      </c>
      <c r="BH59" s="383">
        <f>IF(U59="sníž. přenesená",N59,0)</f>
        <v>0</v>
      </c>
      <c r="BI59" s="383">
        <f>IF(U59="nulová",N59,0)</f>
        <v>0</v>
      </c>
      <c r="BJ59" s="336" t="s">
        <v>1</v>
      </c>
      <c r="BK59" s="383">
        <f>ROUND(L59*K59,2)</f>
        <v>0</v>
      </c>
      <c r="BL59" s="336" t="s">
        <v>1371</v>
      </c>
      <c r="BM59" s="336" t="s">
        <v>1497</v>
      </c>
    </row>
    <row r="60" spans="2:65" s="338" customFormat="1" ht="6.95" customHeight="1">
      <c r="B60" s="342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4"/>
    </row>
    <row r="164" ht="37.35" customHeight="1"/>
    <row r="165" ht="19.899999999999999" customHeight="1"/>
    <row r="166" ht="22.5" customHeight="1"/>
    <row r="167" ht="22.5" customHeight="1"/>
    <row r="168" ht="29.85" customHeight="1"/>
    <row r="169" ht="22.5" customHeight="1"/>
    <row r="170" ht="22.5" customHeight="1"/>
    <row r="171" ht="29.85" customHeight="1"/>
    <row r="172" ht="22.5" customHeight="1"/>
    <row r="173" ht="30" customHeight="1"/>
    <row r="174" ht="22.5" customHeight="1"/>
    <row r="175" ht="30" customHeight="1"/>
    <row r="176" ht="22.5" customHeight="1"/>
    <row r="177" ht="6.95" customHeight="1"/>
  </sheetData>
  <mergeCells count="117">
    <mergeCell ref="N58:Q58"/>
    <mergeCell ref="F59:I59"/>
    <mergeCell ref="L59:M59"/>
    <mergeCell ref="N59:Q59"/>
    <mergeCell ref="F55:I55"/>
    <mergeCell ref="L55:M55"/>
    <mergeCell ref="N55:Q55"/>
    <mergeCell ref="F56:I56"/>
    <mergeCell ref="L56:M56"/>
    <mergeCell ref="N56:Q56"/>
    <mergeCell ref="F57:I57"/>
    <mergeCell ref="L57:M57"/>
    <mergeCell ref="N57:Q57"/>
    <mergeCell ref="F50:I50"/>
    <mergeCell ref="F51:I51"/>
    <mergeCell ref="L51:M51"/>
    <mergeCell ref="N51:Q51"/>
    <mergeCell ref="F52:I52"/>
    <mergeCell ref="F53:I53"/>
    <mergeCell ref="L53:M53"/>
    <mergeCell ref="N53:Q53"/>
    <mergeCell ref="F54:I54"/>
    <mergeCell ref="F46:I46"/>
    <mergeCell ref="L46:M46"/>
    <mergeCell ref="N46:Q46"/>
    <mergeCell ref="F47:I47"/>
    <mergeCell ref="L47:M47"/>
    <mergeCell ref="N47:Q47"/>
    <mergeCell ref="F48:I48"/>
    <mergeCell ref="F49:I49"/>
    <mergeCell ref="L49:M49"/>
    <mergeCell ref="N49:Q49"/>
    <mergeCell ref="N41:Q41"/>
    <mergeCell ref="N42:Q42"/>
    <mergeCell ref="F43:I43"/>
    <mergeCell ref="L43:M43"/>
    <mergeCell ref="N43:Q43"/>
    <mergeCell ref="F44:I44"/>
    <mergeCell ref="L44:M44"/>
    <mergeCell ref="N44:Q44"/>
    <mergeCell ref="F45:I45"/>
    <mergeCell ref="L45:M45"/>
    <mergeCell ref="N45:Q45"/>
    <mergeCell ref="F32:I32"/>
    <mergeCell ref="L32:M32"/>
    <mergeCell ref="N32:Q32"/>
    <mergeCell ref="F33:I33"/>
    <mergeCell ref="L33:M33"/>
    <mergeCell ref="N33:Q33"/>
    <mergeCell ref="F34:I34"/>
    <mergeCell ref="F35:I35"/>
    <mergeCell ref="L35:M35"/>
    <mergeCell ref="N35:Q35"/>
    <mergeCell ref="F28:I28"/>
    <mergeCell ref="L28:M28"/>
    <mergeCell ref="N28:Q28"/>
    <mergeCell ref="F29:I29"/>
    <mergeCell ref="L29:M29"/>
    <mergeCell ref="N29:Q29"/>
    <mergeCell ref="N30:Q30"/>
    <mergeCell ref="F31:I31"/>
    <mergeCell ref="L31:M31"/>
    <mergeCell ref="N31:Q31"/>
    <mergeCell ref="L24:M24"/>
    <mergeCell ref="N24:Q24"/>
    <mergeCell ref="F25:I25"/>
    <mergeCell ref="L25:M25"/>
    <mergeCell ref="N25:Q25"/>
    <mergeCell ref="F26:I26"/>
    <mergeCell ref="L26:M26"/>
    <mergeCell ref="N26:Q26"/>
    <mergeCell ref="F27:I27"/>
    <mergeCell ref="L27:M27"/>
    <mergeCell ref="N27:Q27"/>
    <mergeCell ref="C3:Q3"/>
    <mergeCell ref="F5:P5"/>
    <mergeCell ref="F6:P6"/>
    <mergeCell ref="M8:P8"/>
    <mergeCell ref="M10:Q10"/>
    <mergeCell ref="M11:Q11"/>
    <mergeCell ref="F13:I13"/>
    <mergeCell ref="L13:M13"/>
    <mergeCell ref="N13:Q13"/>
    <mergeCell ref="N14:Q14"/>
    <mergeCell ref="N15:Q15"/>
    <mergeCell ref="N16:Q16"/>
    <mergeCell ref="F17:I17"/>
    <mergeCell ref="L17:M17"/>
    <mergeCell ref="N17:Q17"/>
    <mergeCell ref="F18:I18"/>
    <mergeCell ref="F19:I19"/>
    <mergeCell ref="L19:M19"/>
    <mergeCell ref="N19:Q19"/>
    <mergeCell ref="F39:I39"/>
    <mergeCell ref="F40:I40"/>
    <mergeCell ref="L40:M40"/>
    <mergeCell ref="N40:Q40"/>
    <mergeCell ref="F20:I20"/>
    <mergeCell ref="L20:M20"/>
    <mergeCell ref="N20:Q20"/>
    <mergeCell ref="F21:I21"/>
    <mergeCell ref="F36:I36"/>
    <mergeCell ref="L36:M36"/>
    <mergeCell ref="N36:Q36"/>
    <mergeCell ref="F37:I37"/>
    <mergeCell ref="F38:I38"/>
    <mergeCell ref="L38:M38"/>
    <mergeCell ref="N38:Q38"/>
    <mergeCell ref="L21:M21"/>
    <mergeCell ref="N21:Q21"/>
    <mergeCell ref="F22:I22"/>
    <mergeCell ref="L22:M22"/>
    <mergeCell ref="N22:Q22"/>
    <mergeCell ref="F23:I23"/>
    <mergeCell ref="L23:M23"/>
    <mergeCell ref="N23:Q23"/>
    <mergeCell ref="F24:I24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49"/>
  <sheetViews>
    <sheetView topLeftCell="A22" workbookViewId="0">
      <selection activeCell="O36" sqref="O36"/>
    </sheetView>
  </sheetViews>
  <sheetFormatPr defaultRowHeight="13.5"/>
  <cols>
    <col min="1" max="1" width="7.140625" style="411" customWidth="1"/>
    <col min="2" max="2" width="1.42578125" style="411" customWidth="1"/>
    <col min="3" max="3" width="3.5703125" style="411" customWidth="1"/>
    <col min="4" max="4" width="3.7109375" style="411" customWidth="1"/>
    <col min="5" max="5" width="14.7109375" style="411" customWidth="1"/>
    <col min="6" max="7" width="9.5703125" style="411" customWidth="1"/>
    <col min="8" max="8" width="10.7109375" style="411" customWidth="1"/>
    <col min="9" max="9" width="6" style="411" customWidth="1"/>
    <col min="10" max="10" width="4.42578125" style="411" customWidth="1"/>
    <col min="11" max="11" width="9.85546875" style="411" customWidth="1"/>
    <col min="12" max="12" width="10.28515625" style="411" customWidth="1"/>
    <col min="13" max="14" width="5.140625" style="411" customWidth="1"/>
    <col min="15" max="15" width="1.7109375" style="411" customWidth="1"/>
    <col min="16" max="16" width="10.7109375" style="411" customWidth="1"/>
    <col min="17" max="17" width="3.5703125" style="411" customWidth="1"/>
    <col min="18" max="18" width="1.42578125" style="411" customWidth="1"/>
    <col min="19" max="19" width="7" style="411" customWidth="1"/>
    <col min="20" max="20" width="25.42578125" style="411" hidden="1" customWidth="1"/>
    <col min="21" max="21" width="14" style="411" hidden="1" customWidth="1"/>
    <col min="22" max="22" width="10.5703125" style="411" hidden="1" customWidth="1"/>
    <col min="23" max="23" width="14" style="411" hidden="1" customWidth="1"/>
    <col min="24" max="24" width="10.42578125" style="411" hidden="1" customWidth="1"/>
    <col min="25" max="25" width="12.85546875" style="411" hidden="1" customWidth="1"/>
    <col min="26" max="26" width="9.42578125" style="411" hidden="1" customWidth="1"/>
    <col min="27" max="27" width="12.85546875" style="411" hidden="1" customWidth="1"/>
    <col min="28" max="28" width="14" style="411" hidden="1" customWidth="1"/>
    <col min="29" max="29" width="9.42578125" style="411" customWidth="1"/>
    <col min="30" max="30" width="12.85546875" style="411" customWidth="1"/>
    <col min="31" max="31" width="14" style="411" customWidth="1"/>
    <col min="32" max="43" width="9.140625" style="411"/>
    <col min="44" max="64" width="8" style="411" hidden="1" customWidth="1"/>
    <col min="65" max="256" width="9.140625" style="411"/>
    <col min="257" max="257" width="7.140625" style="411" customWidth="1"/>
    <col min="258" max="258" width="1.42578125" style="411" customWidth="1"/>
    <col min="259" max="259" width="3.5703125" style="411" customWidth="1"/>
    <col min="260" max="260" width="3.7109375" style="411" customWidth="1"/>
    <col min="261" max="261" width="14.7109375" style="411" customWidth="1"/>
    <col min="262" max="263" width="9.5703125" style="411" customWidth="1"/>
    <col min="264" max="264" width="10.7109375" style="411" customWidth="1"/>
    <col min="265" max="265" width="6" style="411" customWidth="1"/>
    <col min="266" max="266" width="4.42578125" style="411" customWidth="1"/>
    <col min="267" max="267" width="9.85546875" style="411" customWidth="1"/>
    <col min="268" max="268" width="10.28515625" style="411" customWidth="1"/>
    <col min="269" max="270" width="5.140625" style="411" customWidth="1"/>
    <col min="271" max="271" width="1.7109375" style="411" customWidth="1"/>
    <col min="272" max="272" width="10.7109375" style="411" customWidth="1"/>
    <col min="273" max="273" width="3.5703125" style="411" customWidth="1"/>
    <col min="274" max="274" width="1.42578125" style="411" customWidth="1"/>
    <col min="275" max="275" width="7" style="411" customWidth="1"/>
    <col min="276" max="284" width="0" style="411" hidden="1" customWidth="1"/>
    <col min="285" max="285" width="9.42578125" style="411" customWidth="1"/>
    <col min="286" max="286" width="12.85546875" style="411" customWidth="1"/>
    <col min="287" max="287" width="14" style="411" customWidth="1"/>
    <col min="288" max="299" width="9.140625" style="411"/>
    <col min="300" max="320" width="0" style="411" hidden="1" customWidth="1"/>
    <col min="321" max="512" width="9.140625" style="411"/>
    <col min="513" max="513" width="7.140625" style="411" customWidth="1"/>
    <col min="514" max="514" width="1.42578125" style="411" customWidth="1"/>
    <col min="515" max="515" width="3.5703125" style="411" customWidth="1"/>
    <col min="516" max="516" width="3.7109375" style="411" customWidth="1"/>
    <col min="517" max="517" width="14.7109375" style="411" customWidth="1"/>
    <col min="518" max="519" width="9.5703125" style="411" customWidth="1"/>
    <col min="520" max="520" width="10.7109375" style="411" customWidth="1"/>
    <col min="521" max="521" width="6" style="411" customWidth="1"/>
    <col min="522" max="522" width="4.42578125" style="411" customWidth="1"/>
    <col min="523" max="523" width="9.85546875" style="411" customWidth="1"/>
    <col min="524" max="524" width="10.28515625" style="411" customWidth="1"/>
    <col min="525" max="526" width="5.140625" style="411" customWidth="1"/>
    <col min="527" max="527" width="1.7109375" style="411" customWidth="1"/>
    <col min="528" max="528" width="10.7109375" style="411" customWidth="1"/>
    <col min="529" max="529" width="3.5703125" style="411" customWidth="1"/>
    <col min="530" max="530" width="1.42578125" style="411" customWidth="1"/>
    <col min="531" max="531" width="7" style="411" customWidth="1"/>
    <col min="532" max="540" width="0" style="411" hidden="1" customWidth="1"/>
    <col min="541" max="541" width="9.42578125" style="411" customWidth="1"/>
    <col min="542" max="542" width="12.85546875" style="411" customWidth="1"/>
    <col min="543" max="543" width="14" style="411" customWidth="1"/>
    <col min="544" max="555" width="9.140625" style="411"/>
    <col min="556" max="576" width="0" style="411" hidden="1" customWidth="1"/>
    <col min="577" max="768" width="9.140625" style="411"/>
    <col min="769" max="769" width="7.140625" style="411" customWidth="1"/>
    <col min="770" max="770" width="1.42578125" style="411" customWidth="1"/>
    <col min="771" max="771" width="3.5703125" style="411" customWidth="1"/>
    <col min="772" max="772" width="3.7109375" style="411" customWidth="1"/>
    <col min="773" max="773" width="14.7109375" style="411" customWidth="1"/>
    <col min="774" max="775" width="9.5703125" style="411" customWidth="1"/>
    <col min="776" max="776" width="10.7109375" style="411" customWidth="1"/>
    <col min="777" max="777" width="6" style="411" customWidth="1"/>
    <col min="778" max="778" width="4.42578125" style="411" customWidth="1"/>
    <col min="779" max="779" width="9.85546875" style="411" customWidth="1"/>
    <col min="780" max="780" width="10.28515625" style="411" customWidth="1"/>
    <col min="781" max="782" width="5.140625" style="411" customWidth="1"/>
    <col min="783" max="783" width="1.7109375" style="411" customWidth="1"/>
    <col min="784" max="784" width="10.7109375" style="411" customWidth="1"/>
    <col min="785" max="785" width="3.5703125" style="411" customWidth="1"/>
    <col min="786" max="786" width="1.42578125" style="411" customWidth="1"/>
    <col min="787" max="787" width="7" style="411" customWidth="1"/>
    <col min="788" max="796" width="0" style="411" hidden="1" customWidth="1"/>
    <col min="797" max="797" width="9.42578125" style="411" customWidth="1"/>
    <col min="798" max="798" width="12.85546875" style="411" customWidth="1"/>
    <col min="799" max="799" width="14" style="411" customWidth="1"/>
    <col min="800" max="811" width="9.140625" style="411"/>
    <col min="812" max="832" width="0" style="411" hidden="1" customWidth="1"/>
    <col min="833" max="1024" width="9.140625" style="411"/>
    <col min="1025" max="1025" width="7.140625" style="411" customWidth="1"/>
    <col min="1026" max="1026" width="1.42578125" style="411" customWidth="1"/>
    <col min="1027" max="1027" width="3.5703125" style="411" customWidth="1"/>
    <col min="1028" max="1028" width="3.7109375" style="411" customWidth="1"/>
    <col min="1029" max="1029" width="14.7109375" style="411" customWidth="1"/>
    <col min="1030" max="1031" width="9.5703125" style="411" customWidth="1"/>
    <col min="1032" max="1032" width="10.7109375" style="411" customWidth="1"/>
    <col min="1033" max="1033" width="6" style="411" customWidth="1"/>
    <col min="1034" max="1034" width="4.42578125" style="411" customWidth="1"/>
    <col min="1035" max="1035" width="9.85546875" style="411" customWidth="1"/>
    <col min="1036" max="1036" width="10.28515625" style="411" customWidth="1"/>
    <col min="1037" max="1038" width="5.140625" style="411" customWidth="1"/>
    <col min="1039" max="1039" width="1.7109375" style="411" customWidth="1"/>
    <col min="1040" max="1040" width="10.7109375" style="411" customWidth="1"/>
    <col min="1041" max="1041" width="3.5703125" style="411" customWidth="1"/>
    <col min="1042" max="1042" width="1.42578125" style="411" customWidth="1"/>
    <col min="1043" max="1043" width="7" style="411" customWidth="1"/>
    <col min="1044" max="1052" width="0" style="411" hidden="1" customWidth="1"/>
    <col min="1053" max="1053" width="9.42578125" style="411" customWidth="1"/>
    <col min="1054" max="1054" width="12.85546875" style="411" customWidth="1"/>
    <col min="1055" max="1055" width="14" style="411" customWidth="1"/>
    <col min="1056" max="1067" width="9.140625" style="411"/>
    <col min="1068" max="1088" width="0" style="411" hidden="1" customWidth="1"/>
    <col min="1089" max="1280" width="9.140625" style="411"/>
    <col min="1281" max="1281" width="7.140625" style="411" customWidth="1"/>
    <col min="1282" max="1282" width="1.42578125" style="411" customWidth="1"/>
    <col min="1283" max="1283" width="3.5703125" style="411" customWidth="1"/>
    <col min="1284" max="1284" width="3.7109375" style="411" customWidth="1"/>
    <col min="1285" max="1285" width="14.7109375" style="411" customWidth="1"/>
    <col min="1286" max="1287" width="9.5703125" style="411" customWidth="1"/>
    <col min="1288" max="1288" width="10.7109375" style="411" customWidth="1"/>
    <col min="1289" max="1289" width="6" style="411" customWidth="1"/>
    <col min="1290" max="1290" width="4.42578125" style="411" customWidth="1"/>
    <col min="1291" max="1291" width="9.85546875" style="411" customWidth="1"/>
    <col min="1292" max="1292" width="10.28515625" style="411" customWidth="1"/>
    <col min="1293" max="1294" width="5.140625" style="411" customWidth="1"/>
    <col min="1295" max="1295" width="1.7109375" style="411" customWidth="1"/>
    <col min="1296" max="1296" width="10.7109375" style="411" customWidth="1"/>
    <col min="1297" max="1297" width="3.5703125" style="411" customWidth="1"/>
    <col min="1298" max="1298" width="1.42578125" style="411" customWidth="1"/>
    <col min="1299" max="1299" width="7" style="411" customWidth="1"/>
    <col min="1300" max="1308" width="0" style="411" hidden="1" customWidth="1"/>
    <col min="1309" max="1309" width="9.42578125" style="411" customWidth="1"/>
    <col min="1310" max="1310" width="12.85546875" style="411" customWidth="1"/>
    <col min="1311" max="1311" width="14" style="411" customWidth="1"/>
    <col min="1312" max="1323" width="9.140625" style="411"/>
    <col min="1324" max="1344" width="0" style="411" hidden="1" customWidth="1"/>
    <col min="1345" max="1536" width="9.140625" style="411"/>
    <col min="1537" max="1537" width="7.140625" style="411" customWidth="1"/>
    <col min="1538" max="1538" width="1.42578125" style="411" customWidth="1"/>
    <col min="1539" max="1539" width="3.5703125" style="411" customWidth="1"/>
    <col min="1540" max="1540" width="3.7109375" style="411" customWidth="1"/>
    <col min="1541" max="1541" width="14.7109375" style="411" customWidth="1"/>
    <col min="1542" max="1543" width="9.5703125" style="411" customWidth="1"/>
    <col min="1544" max="1544" width="10.7109375" style="411" customWidth="1"/>
    <col min="1545" max="1545" width="6" style="411" customWidth="1"/>
    <col min="1546" max="1546" width="4.42578125" style="411" customWidth="1"/>
    <col min="1547" max="1547" width="9.85546875" style="411" customWidth="1"/>
    <col min="1548" max="1548" width="10.28515625" style="411" customWidth="1"/>
    <col min="1549" max="1550" width="5.140625" style="411" customWidth="1"/>
    <col min="1551" max="1551" width="1.7109375" style="411" customWidth="1"/>
    <col min="1552" max="1552" width="10.7109375" style="411" customWidth="1"/>
    <col min="1553" max="1553" width="3.5703125" style="411" customWidth="1"/>
    <col min="1554" max="1554" width="1.42578125" style="411" customWidth="1"/>
    <col min="1555" max="1555" width="7" style="411" customWidth="1"/>
    <col min="1556" max="1564" width="0" style="411" hidden="1" customWidth="1"/>
    <col min="1565" max="1565" width="9.42578125" style="411" customWidth="1"/>
    <col min="1566" max="1566" width="12.85546875" style="411" customWidth="1"/>
    <col min="1567" max="1567" width="14" style="411" customWidth="1"/>
    <col min="1568" max="1579" width="9.140625" style="411"/>
    <col min="1580" max="1600" width="0" style="411" hidden="1" customWidth="1"/>
    <col min="1601" max="1792" width="9.140625" style="411"/>
    <col min="1793" max="1793" width="7.140625" style="411" customWidth="1"/>
    <col min="1794" max="1794" width="1.42578125" style="411" customWidth="1"/>
    <col min="1795" max="1795" width="3.5703125" style="411" customWidth="1"/>
    <col min="1796" max="1796" width="3.7109375" style="411" customWidth="1"/>
    <col min="1797" max="1797" width="14.7109375" style="411" customWidth="1"/>
    <col min="1798" max="1799" width="9.5703125" style="411" customWidth="1"/>
    <col min="1800" max="1800" width="10.7109375" style="411" customWidth="1"/>
    <col min="1801" max="1801" width="6" style="411" customWidth="1"/>
    <col min="1802" max="1802" width="4.42578125" style="411" customWidth="1"/>
    <col min="1803" max="1803" width="9.85546875" style="411" customWidth="1"/>
    <col min="1804" max="1804" width="10.28515625" style="411" customWidth="1"/>
    <col min="1805" max="1806" width="5.140625" style="411" customWidth="1"/>
    <col min="1807" max="1807" width="1.7109375" style="411" customWidth="1"/>
    <col min="1808" max="1808" width="10.7109375" style="411" customWidth="1"/>
    <col min="1809" max="1809" width="3.5703125" style="411" customWidth="1"/>
    <col min="1810" max="1810" width="1.42578125" style="411" customWidth="1"/>
    <col min="1811" max="1811" width="7" style="411" customWidth="1"/>
    <col min="1812" max="1820" width="0" style="411" hidden="1" customWidth="1"/>
    <col min="1821" max="1821" width="9.42578125" style="411" customWidth="1"/>
    <col min="1822" max="1822" width="12.85546875" style="411" customWidth="1"/>
    <col min="1823" max="1823" width="14" style="411" customWidth="1"/>
    <col min="1824" max="1835" width="9.140625" style="411"/>
    <col min="1836" max="1856" width="0" style="411" hidden="1" customWidth="1"/>
    <col min="1857" max="2048" width="9.140625" style="411"/>
    <col min="2049" max="2049" width="7.140625" style="411" customWidth="1"/>
    <col min="2050" max="2050" width="1.42578125" style="411" customWidth="1"/>
    <col min="2051" max="2051" width="3.5703125" style="411" customWidth="1"/>
    <col min="2052" max="2052" width="3.7109375" style="411" customWidth="1"/>
    <col min="2053" max="2053" width="14.7109375" style="411" customWidth="1"/>
    <col min="2054" max="2055" width="9.5703125" style="411" customWidth="1"/>
    <col min="2056" max="2056" width="10.7109375" style="411" customWidth="1"/>
    <col min="2057" max="2057" width="6" style="411" customWidth="1"/>
    <col min="2058" max="2058" width="4.42578125" style="411" customWidth="1"/>
    <col min="2059" max="2059" width="9.85546875" style="411" customWidth="1"/>
    <col min="2060" max="2060" width="10.28515625" style="411" customWidth="1"/>
    <col min="2061" max="2062" width="5.140625" style="411" customWidth="1"/>
    <col min="2063" max="2063" width="1.7109375" style="411" customWidth="1"/>
    <col min="2064" max="2064" width="10.7109375" style="411" customWidth="1"/>
    <col min="2065" max="2065" width="3.5703125" style="411" customWidth="1"/>
    <col min="2066" max="2066" width="1.42578125" style="411" customWidth="1"/>
    <col min="2067" max="2067" width="7" style="411" customWidth="1"/>
    <col min="2068" max="2076" width="0" style="411" hidden="1" customWidth="1"/>
    <col min="2077" max="2077" width="9.42578125" style="411" customWidth="1"/>
    <col min="2078" max="2078" width="12.85546875" style="411" customWidth="1"/>
    <col min="2079" max="2079" width="14" style="411" customWidth="1"/>
    <col min="2080" max="2091" width="9.140625" style="411"/>
    <col min="2092" max="2112" width="0" style="411" hidden="1" customWidth="1"/>
    <col min="2113" max="2304" width="9.140625" style="411"/>
    <col min="2305" max="2305" width="7.140625" style="411" customWidth="1"/>
    <col min="2306" max="2306" width="1.42578125" style="411" customWidth="1"/>
    <col min="2307" max="2307" width="3.5703125" style="411" customWidth="1"/>
    <col min="2308" max="2308" width="3.7109375" style="411" customWidth="1"/>
    <col min="2309" max="2309" width="14.7109375" style="411" customWidth="1"/>
    <col min="2310" max="2311" width="9.5703125" style="411" customWidth="1"/>
    <col min="2312" max="2312" width="10.7109375" style="411" customWidth="1"/>
    <col min="2313" max="2313" width="6" style="411" customWidth="1"/>
    <col min="2314" max="2314" width="4.42578125" style="411" customWidth="1"/>
    <col min="2315" max="2315" width="9.85546875" style="411" customWidth="1"/>
    <col min="2316" max="2316" width="10.28515625" style="411" customWidth="1"/>
    <col min="2317" max="2318" width="5.140625" style="411" customWidth="1"/>
    <col min="2319" max="2319" width="1.7109375" style="411" customWidth="1"/>
    <col min="2320" max="2320" width="10.7109375" style="411" customWidth="1"/>
    <col min="2321" max="2321" width="3.5703125" style="411" customWidth="1"/>
    <col min="2322" max="2322" width="1.42578125" style="411" customWidth="1"/>
    <col min="2323" max="2323" width="7" style="411" customWidth="1"/>
    <col min="2324" max="2332" width="0" style="411" hidden="1" customWidth="1"/>
    <col min="2333" max="2333" width="9.42578125" style="411" customWidth="1"/>
    <col min="2334" max="2334" width="12.85546875" style="411" customWidth="1"/>
    <col min="2335" max="2335" width="14" style="411" customWidth="1"/>
    <col min="2336" max="2347" width="9.140625" style="411"/>
    <col min="2348" max="2368" width="0" style="411" hidden="1" customWidth="1"/>
    <col min="2369" max="2560" width="9.140625" style="411"/>
    <col min="2561" max="2561" width="7.140625" style="411" customWidth="1"/>
    <col min="2562" max="2562" width="1.42578125" style="411" customWidth="1"/>
    <col min="2563" max="2563" width="3.5703125" style="411" customWidth="1"/>
    <col min="2564" max="2564" width="3.7109375" style="411" customWidth="1"/>
    <col min="2565" max="2565" width="14.7109375" style="411" customWidth="1"/>
    <col min="2566" max="2567" width="9.5703125" style="411" customWidth="1"/>
    <col min="2568" max="2568" width="10.7109375" style="411" customWidth="1"/>
    <col min="2569" max="2569" width="6" style="411" customWidth="1"/>
    <col min="2570" max="2570" width="4.42578125" style="411" customWidth="1"/>
    <col min="2571" max="2571" width="9.85546875" style="411" customWidth="1"/>
    <col min="2572" max="2572" width="10.28515625" style="411" customWidth="1"/>
    <col min="2573" max="2574" width="5.140625" style="411" customWidth="1"/>
    <col min="2575" max="2575" width="1.7109375" style="411" customWidth="1"/>
    <col min="2576" max="2576" width="10.7109375" style="411" customWidth="1"/>
    <col min="2577" max="2577" width="3.5703125" style="411" customWidth="1"/>
    <col min="2578" max="2578" width="1.42578125" style="411" customWidth="1"/>
    <col min="2579" max="2579" width="7" style="411" customWidth="1"/>
    <col min="2580" max="2588" width="0" style="411" hidden="1" customWidth="1"/>
    <col min="2589" max="2589" width="9.42578125" style="411" customWidth="1"/>
    <col min="2590" max="2590" width="12.85546875" style="411" customWidth="1"/>
    <col min="2591" max="2591" width="14" style="411" customWidth="1"/>
    <col min="2592" max="2603" width="9.140625" style="411"/>
    <col min="2604" max="2624" width="0" style="411" hidden="1" customWidth="1"/>
    <col min="2625" max="2816" width="9.140625" style="411"/>
    <col min="2817" max="2817" width="7.140625" style="411" customWidth="1"/>
    <col min="2818" max="2818" width="1.42578125" style="411" customWidth="1"/>
    <col min="2819" max="2819" width="3.5703125" style="411" customWidth="1"/>
    <col min="2820" max="2820" width="3.7109375" style="411" customWidth="1"/>
    <col min="2821" max="2821" width="14.7109375" style="411" customWidth="1"/>
    <col min="2822" max="2823" width="9.5703125" style="411" customWidth="1"/>
    <col min="2824" max="2824" width="10.7109375" style="411" customWidth="1"/>
    <col min="2825" max="2825" width="6" style="411" customWidth="1"/>
    <col min="2826" max="2826" width="4.42578125" style="411" customWidth="1"/>
    <col min="2827" max="2827" width="9.85546875" style="411" customWidth="1"/>
    <col min="2828" max="2828" width="10.28515625" style="411" customWidth="1"/>
    <col min="2829" max="2830" width="5.140625" style="411" customWidth="1"/>
    <col min="2831" max="2831" width="1.7109375" style="411" customWidth="1"/>
    <col min="2832" max="2832" width="10.7109375" style="411" customWidth="1"/>
    <col min="2833" max="2833" width="3.5703125" style="411" customWidth="1"/>
    <col min="2834" max="2834" width="1.42578125" style="411" customWidth="1"/>
    <col min="2835" max="2835" width="7" style="411" customWidth="1"/>
    <col min="2836" max="2844" width="0" style="411" hidden="1" customWidth="1"/>
    <col min="2845" max="2845" width="9.42578125" style="411" customWidth="1"/>
    <col min="2846" max="2846" width="12.85546875" style="411" customWidth="1"/>
    <col min="2847" max="2847" width="14" style="411" customWidth="1"/>
    <col min="2848" max="2859" width="9.140625" style="411"/>
    <col min="2860" max="2880" width="0" style="411" hidden="1" customWidth="1"/>
    <col min="2881" max="3072" width="9.140625" style="411"/>
    <col min="3073" max="3073" width="7.140625" style="411" customWidth="1"/>
    <col min="3074" max="3074" width="1.42578125" style="411" customWidth="1"/>
    <col min="3075" max="3075" width="3.5703125" style="411" customWidth="1"/>
    <col min="3076" max="3076" width="3.7109375" style="411" customWidth="1"/>
    <col min="3077" max="3077" width="14.7109375" style="411" customWidth="1"/>
    <col min="3078" max="3079" width="9.5703125" style="411" customWidth="1"/>
    <col min="3080" max="3080" width="10.7109375" style="411" customWidth="1"/>
    <col min="3081" max="3081" width="6" style="411" customWidth="1"/>
    <col min="3082" max="3082" width="4.42578125" style="411" customWidth="1"/>
    <col min="3083" max="3083" width="9.85546875" style="411" customWidth="1"/>
    <col min="3084" max="3084" width="10.28515625" style="411" customWidth="1"/>
    <col min="3085" max="3086" width="5.140625" style="411" customWidth="1"/>
    <col min="3087" max="3087" width="1.7109375" style="411" customWidth="1"/>
    <col min="3088" max="3088" width="10.7109375" style="411" customWidth="1"/>
    <col min="3089" max="3089" width="3.5703125" style="411" customWidth="1"/>
    <col min="3090" max="3090" width="1.42578125" style="411" customWidth="1"/>
    <col min="3091" max="3091" width="7" style="411" customWidth="1"/>
    <col min="3092" max="3100" width="0" style="411" hidden="1" customWidth="1"/>
    <col min="3101" max="3101" width="9.42578125" style="411" customWidth="1"/>
    <col min="3102" max="3102" width="12.85546875" style="411" customWidth="1"/>
    <col min="3103" max="3103" width="14" style="411" customWidth="1"/>
    <col min="3104" max="3115" width="9.140625" style="411"/>
    <col min="3116" max="3136" width="0" style="411" hidden="1" customWidth="1"/>
    <col min="3137" max="3328" width="9.140625" style="411"/>
    <col min="3329" max="3329" width="7.140625" style="411" customWidth="1"/>
    <col min="3330" max="3330" width="1.42578125" style="411" customWidth="1"/>
    <col min="3331" max="3331" width="3.5703125" style="411" customWidth="1"/>
    <col min="3332" max="3332" width="3.7109375" style="411" customWidth="1"/>
    <col min="3333" max="3333" width="14.7109375" style="411" customWidth="1"/>
    <col min="3334" max="3335" width="9.5703125" style="411" customWidth="1"/>
    <col min="3336" max="3336" width="10.7109375" style="411" customWidth="1"/>
    <col min="3337" max="3337" width="6" style="411" customWidth="1"/>
    <col min="3338" max="3338" width="4.42578125" style="411" customWidth="1"/>
    <col min="3339" max="3339" width="9.85546875" style="411" customWidth="1"/>
    <col min="3340" max="3340" width="10.28515625" style="411" customWidth="1"/>
    <col min="3341" max="3342" width="5.140625" style="411" customWidth="1"/>
    <col min="3343" max="3343" width="1.7109375" style="411" customWidth="1"/>
    <col min="3344" max="3344" width="10.7109375" style="411" customWidth="1"/>
    <col min="3345" max="3345" width="3.5703125" style="411" customWidth="1"/>
    <col min="3346" max="3346" width="1.42578125" style="411" customWidth="1"/>
    <col min="3347" max="3347" width="7" style="411" customWidth="1"/>
    <col min="3348" max="3356" width="0" style="411" hidden="1" customWidth="1"/>
    <col min="3357" max="3357" width="9.42578125" style="411" customWidth="1"/>
    <col min="3358" max="3358" width="12.85546875" style="411" customWidth="1"/>
    <col min="3359" max="3359" width="14" style="411" customWidth="1"/>
    <col min="3360" max="3371" width="9.140625" style="411"/>
    <col min="3372" max="3392" width="0" style="411" hidden="1" customWidth="1"/>
    <col min="3393" max="3584" width="9.140625" style="411"/>
    <col min="3585" max="3585" width="7.140625" style="411" customWidth="1"/>
    <col min="3586" max="3586" width="1.42578125" style="411" customWidth="1"/>
    <col min="3587" max="3587" width="3.5703125" style="411" customWidth="1"/>
    <col min="3588" max="3588" width="3.7109375" style="411" customWidth="1"/>
    <col min="3589" max="3589" width="14.7109375" style="411" customWidth="1"/>
    <col min="3590" max="3591" width="9.5703125" style="411" customWidth="1"/>
    <col min="3592" max="3592" width="10.7109375" style="411" customWidth="1"/>
    <col min="3593" max="3593" width="6" style="411" customWidth="1"/>
    <col min="3594" max="3594" width="4.42578125" style="411" customWidth="1"/>
    <col min="3595" max="3595" width="9.85546875" style="411" customWidth="1"/>
    <col min="3596" max="3596" width="10.28515625" style="411" customWidth="1"/>
    <col min="3597" max="3598" width="5.140625" style="411" customWidth="1"/>
    <col min="3599" max="3599" width="1.7109375" style="411" customWidth="1"/>
    <col min="3600" max="3600" width="10.7109375" style="411" customWidth="1"/>
    <col min="3601" max="3601" width="3.5703125" style="411" customWidth="1"/>
    <col min="3602" max="3602" width="1.42578125" style="411" customWidth="1"/>
    <col min="3603" max="3603" width="7" style="411" customWidth="1"/>
    <col min="3604" max="3612" width="0" style="411" hidden="1" customWidth="1"/>
    <col min="3613" max="3613" width="9.42578125" style="411" customWidth="1"/>
    <col min="3614" max="3614" width="12.85546875" style="411" customWidth="1"/>
    <col min="3615" max="3615" width="14" style="411" customWidth="1"/>
    <col min="3616" max="3627" width="9.140625" style="411"/>
    <col min="3628" max="3648" width="0" style="411" hidden="1" customWidth="1"/>
    <col min="3649" max="3840" width="9.140625" style="411"/>
    <col min="3841" max="3841" width="7.140625" style="411" customWidth="1"/>
    <col min="3842" max="3842" width="1.42578125" style="411" customWidth="1"/>
    <col min="3843" max="3843" width="3.5703125" style="411" customWidth="1"/>
    <col min="3844" max="3844" width="3.7109375" style="411" customWidth="1"/>
    <col min="3845" max="3845" width="14.7109375" style="411" customWidth="1"/>
    <col min="3846" max="3847" width="9.5703125" style="411" customWidth="1"/>
    <col min="3848" max="3848" width="10.7109375" style="411" customWidth="1"/>
    <col min="3849" max="3849" width="6" style="411" customWidth="1"/>
    <col min="3850" max="3850" width="4.42578125" style="411" customWidth="1"/>
    <col min="3851" max="3851" width="9.85546875" style="411" customWidth="1"/>
    <col min="3852" max="3852" width="10.28515625" style="411" customWidth="1"/>
    <col min="3853" max="3854" width="5.140625" style="411" customWidth="1"/>
    <col min="3855" max="3855" width="1.7109375" style="411" customWidth="1"/>
    <col min="3856" max="3856" width="10.7109375" style="411" customWidth="1"/>
    <col min="3857" max="3857" width="3.5703125" style="411" customWidth="1"/>
    <col min="3858" max="3858" width="1.42578125" style="411" customWidth="1"/>
    <col min="3859" max="3859" width="7" style="411" customWidth="1"/>
    <col min="3860" max="3868" width="0" style="411" hidden="1" customWidth="1"/>
    <col min="3869" max="3869" width="9.42578125" style="411" customWidth="1"/>
    <col min="3870" max="3870" width="12.85546875" style="411" customWidth="1"/>
    <col min="3871" max="3871" width="14" style="411" customWidth="1"/>
    <col min="3872" max="3883" width="9.140625" style="411"/>
    <col min="3884" max="3904" width="0" style="411" hidden="1" customWidth="1"/>
    <col min="3905" max="4096" width="9.140625" style="411"/>
    <col min="4097" max="4097" width="7.140625" style="411" customWidth="1"/>
    <col min="4098" max="4098" width="1.42578125" style="411" customWidth="1"/>
    <col min="4099" max="4099" width="3.5703125" style="411" customWidth="1"/>
    <col min="4100" max="4100" width="3.7109375" style="411" customWidth="1"/>
    <col min="4101" max="4101" width="14.7109375" style="411" customWidth="1"/>
    <col min="4102" max="4103" width="9.5703125" style="411" customWidth="1"/>
    <col min="4104" max="4104" width="10.7109375" style="411" customWidth="1"/>
    <col min="4105" max="4105" width="6" style="411" customWidth="1"/>
    <col min="4106" max="4106" width="4.42578125" style="411" customWidth="1"/>
    <col min="4107" max="4107" width="9.85546875" style="411" customWidth="1"/>
    <col min="4108" max="4108" width="10.28515625" style="411" customWidth="1"/>
    <col min="4109" max="4110" width="5.140625" style="411" customWidth="1"/>
    <col min="4111" max="4111" width="1.7109375" style="411" customWidth="1"/>
    <col min="4112" max="4112" width="10.7109375" style="411" customWidth="1"/>
    <col min="4113" max="4113" width="3.5703125" style="411" customWidth="1"/>
    <col min="4114" max="4114" width="1.42578125" style="411" customWidth="1"/>
    <col min="4115" max="4115" width="7" style="411" customWidth="1"/>
    <col min="4116" max="4124" width="0" style="411" hidden="1" customWidth="1"/>
    <col min="4125" max="4125" width="9.42578125" style="411" customWidth="1"/>
    <col min="4126" max="4126" width="12.85546875" style="411" customWidth="1"/>
    <col min="4127" max="4127" width="14" style="411" customWidth="1"/>
    <col min="4128" max="4139" width="9.140625" style="411"/>
    <col min="4140" max="4160" width="0" style="411" hidden="1" customWidth="1"/>
    <col min="4161" max="4352" width="9.140625" style="411"/>
    <col min="4353" max="4353" width="7.140625" style="411" customWidth="1"/>
    <col min="4354" max="4354" width="1.42578125" style="411" customWidth="1"/>
    <col min="4355" max="4355" width="3.5703125" style="411" customWidth="1"/>
    <col min="4356" max="4356" width="3.7109375" style="411" customWidth="1"/>
    <col min="4357" max="4357" width="14.7109375" style="411" customWidth="1"/>
    <col min="4358" max="4359" width="9.5703125" style="411" customWidth="1"/>
    <col min="4360" max="4360" width="10.7109375" style="411" customWidth="1"/>
    <col min="4361" max="4361" width="6" style="411" customWidth="1"/>
    <col min="4362" max="4362" width="4.42578125" style="411" customWidth="1"/>
    <col min="4363" max="4363" width="9.85546875" style="411" customWidth="1"/>
    <col min="4364" max="4364" width="10.28515625" style="411" customWidth="1"/>
    <col min="4365" max="4366" width="5.140625" style="411" customWidth="1"/>
    <col min="4367" max="4367" width="1.7109375" style="411" customWidth="1"/>
    <col min="4368" max="4368" width="10.7109375" style="411" customWidth="1"/>
    <col min="4369" max="4369" width="3.5703125" style="411" customWidth="1"/>
    <col min="4370" max="4370" width="1.42578125" style="411" customWidth="1"/>
    <col min="4371" max="4371" width="7" style="411" customWidth="1"/>
    <col min="4372" max="4380" width="0" style="411" hidden="1" customWidth="1"/>
    <col min="4381" max="4381" width="9.42578125" style="411" customWidth="1"/>
    <col min="4382" max="4382" width="12.85546875" style="411" customWidth="1"/>
    <col min="4383" max="4383" width="14" style="411" customWidth="1"/>
    <col min="4384" max="4395" width="9.140625" style="411"/>
    <col min="4396" max="4416" width="0" style="411" hidden="1" customWidth="1"/>
    <col min="4417" max="4608" width="9.140625" style="411"/>
    <col min="4609" max="4609" width="7.140625" style="411" customWidth="1"/>
    <col min="4610" max="4610" width="1.42578125" style="411" customWidth="1"/>
    <col min="4611" max="4611" width="3.5703125" style="411" customWidth="1"/>
    <col min="4612" max="4612" width="3.7109375" style="411" customWidth="1"/>
    <col min="4613" max="4613" width="14.7109375" style="411" customWidth="1"/>
    <col min="4614" max="4615" width="9.5703125" style="411" customWidth="1"/>
    <col min="4616" max="4616" width="10.7109375" style="411" customWidth="1"/>
    <col min="4617" max="4617" width="6" style="411" customWidth="1"/>
    <col min="4618" max="4618" width="4.42578125" style="411" customWidth="1"/>
    <col min="4619" max="4619" width="9.85546875" style="411" customWidth="1"/>
    <col min="4620" max="4620" width="10.28515625" style="411" customWidth="1"/>
    <col min="4621" max="4622" width="5.140625" style="411" customWidth="1"/>
    <col min="4623" max="4623" width="1.7109375" style="411" customWidth="1"/>
    <col min="4624" max="4624" width="10.7109375" style="411" customWidth="1"/>
    <col min="4625" max="4625" width="3.5703125" style="411" customWidth="1"/>
    <col min="4626" max="4626" width="1.42578125" style="411" customWidth="1"/>
    <col min="4627" max="4627" width="7" style="411" customWidth="1"/>
    <col min="4628" max="4636" width="0" style="411" hidden="1" customWidth="1"/>
    <col min="4637" max="4637" width="9.42578125" style="411" customWidth="1"/>
    <col min="4638" max="4638" width="12.85546875" style="411" customWidth="1"/>
    <col min="4639" max="4639" width="14" style="411" customWidth="1"/>
    <col min="4640" max="4651" width="9.140625" style="411"/>
    <col min="4652" max="4672" width="0" style="411" hidden="1" customWidth="1"/>
    <col min="4673" max="4864" width="9.140625" style="411"/>
    <col min="4865" max="4865" width="7.140625" style="411" customWidth="1"/>
    <col min="4866" max="4866" width="1.42578125" style="411" customWidth="1"/>
    <col min="4867" max="4867" width="3.5703125" style="411" customWidth="1"/>
    <col min="4868" max="4868" width="3.7109375" style="411" customWidth="1"/>
    <col min="4869" max="4869" width="14.7109375" style="411" customWidth="1"/>
    <col min="4870" max="4871" width="9.5703125" style="411" customWidth="1"/>
    <col min="4872" max="4872" width="10.7109375" style="411" customWidth="1"/>
    <col min="4873" max="4873" width="6" style="411" customWidth="1"/>
    <col min="4874" max="4874" width="4.42578125" style="411" customWidth="1"/>
    <col min="4875" max="4875" width="9.85546875" style="411" customWidth="1"/>
    <col min="4876" max="4876" width="10.28515625" style="411" customWidth="1"/>
    <col min="4877" max="4878" width="5.140625" style="411" customWidth="1"/>
    <col min="4879" max="4879" width="1.7109375" style="411" customWidth="1"/>
    <col min="4880" max="4880" width="10.7109375" style="411" customWidth="1"/>
    <col min="4881" max="4881" width="3.5703125" style="411" customWidth="1"/>
    <col min="4882" max="4882" width="1.42578125" style="411" customWidth="1"/>
    <col min="4883" max="4883" width="7" style="411" customWidth="1"/>
    <col min="4884" max="4892" width="0" style="411" hidden="1" customWidth="1"/>
    <col min="4893" max="4893" width="9.42578125" style="411" customWidth="1"/>
    <col min="4894" max="4894" width="12.85546875" style="411" customWidth="1"/>
    <col min="4895" max="4895" width="14" style="411" customWidth="1"/>
    <col min="4896" max="4907" width="9.140625" style="411"/>
    <col min="4908" max="4928" width="0" style="411" hidden="1" customWidth="1"/>
    <col min="4929" max="5120" width="9.140625" style="411"/>
    <col min="5121" max="5121" width="7.140625" style="411" customWidth="1"/>
    <col min="5122" max="5122" width="1.42578125" style="411" customWidth="1"/>
    <col min="5123" max="5123" width="3.5703125" style="411" customWidth="1"/>
    <col min="5124" max="5124" width="3.7109375" style="411" customWidth="1"/>
    <col min="5125" max="5125" width="14.7109375" style="411" customWidth="1"/>
    <col min="5126" max="5127" width="9.5703125" style="411" customWidth="1"/>
    <col min="5128" max="5128" width="10.7109375" style="411" customWidth="1"/>
    <col min="5129" max="5129" width="6" style="411" customWidth="1"/>
    <col min="5130" max="5130" width="4.42578125" style="411" customWidth="1"/>
    <col min="5131" max="5131" width="9.85546875" style="411" customWidth="1"/>
    <col min="5132" max="5132" width="10.28515625" style="411" customWidth="1"/>
    <col min="5133" max="5134" width="5.140625" style="411" customWidth="1"/>
    <col min="5135" max="5135" width="1.7109375" style="411" customWidth="1"/>
    <col min="5136" max="5136" width="10.7109375" style="411" customWidth="1"/>
    <col min="5137" max="5137" width="3.5703125" style="411" customWidth="1"/>
    <col min="5138" max="5138" width="1.42578125" style="411" customWidth="1"/>
    <col min="5139" max="5139" width="7" style="411" customWidth="1"/>
    <col min="5140" max="5148" width="0" style="411" hidden="1" customWidth="1"/>
    <col min="5149" max="5149" width="9.42578125" style="411" customWidth="1"/>
    <col min="5150" max="5150" width="12.85546875" style="411" customWidth="1"/>
    <col min="5151" max="5151" width="14" style="411" customWidth="1"/>
    <col min="5152" max="5163" width="9.140625" style="411"/>
    <col min="5164" max="5184" width="0" style="411" hidden="1" customWidth="1"/>
    <col min="5185" max="5376" width="9.140625" style="411"/>
    <col min="5377" max="5377" width="7.140625" style="411" customWidth="1"/>
    <col min="5378" max="5378" width="1.42578125" style="411" customWidth="1"/>
    <col min="5379" max="5379" width="3.5703125" style="411" customWidth="1"/>
    <col min="5380" max="5380" width="3.7109375" style="411" customWidth="1"/>
    <col min="5381" max="5381" width="14.7109375" style="411" customWidth="1"/>
    <col min="5382" max="5383" width="9.5703125" style="411" customWidth="1"/>
    <col min="5384" max="5384" width="10.7109375" style="411" customWidth="1"/>
    <col min="5385" max="5385" width="6" style="411" customWidth="1"/>
    <col min="5386" max="5386" width="4.42578125" style="411" customWidth="1"/>
    <col min="5387" max="5387" width="9.85546875" style="411" customWidth="1"/>
    <col min="5388" max="5388" width="10.28515625" style="411" customWidth="1"/>
    <col min="5389" max="5390" width="5.140625" style="411" customWidth="1"/>
    <col min="5391" max="5391" width="1.7109375" style="411" customWidth="1"/>
    <col min="5392" max="5392" width="10.7109375" style="411" customWidth="1"/>
    <col min="5393" max="5393" width="3.5703125" style="411" customWidth="1"/>
    <col min="5394" max="5394" width="1.42578125" style="411" customWidth="1"/>
    <col min="5395" max="5395" width="7" style="411" customWidth="1"/>
    <col min="5396" max="5404" width="0" style="411" hidden="1" customWidth="1"/>
    <col min="5405" max="5405" width="9.42578125" style="411" customWidth="1"/>
    <col min="5406" max="5406" width="12.85546875" style="411" customWidth="1"/>
    <col min="5407" max="5407" width="14" style="411" customWidth="1"/>
    <col min="5408" max="5419" width="9.140625" style="411"/>
    <col min="5420" max="5440" width="0" style="411" hidden="1" customWidth="1"/>
    <col min="5441" max="5632" width="9.140625" style="411"/>
    <col min="5633" max="5633" width="7.140625" style="411" customWidth="1"/>
    <col min="5634" max="5634" width="1.42578125" style="411" customWidth="1"/>
    <col min="5635" max="5635" width="3.5703125" style="411" customWidth="1"/>
    <col min="5636" max="5636" width="3.7109375" style="411" customWidth="1"/>
    <col min="5637" max="5637" width="14.7109375" style="411" customWidth="1"/>
    <col min="5638" max="5639" width="9.5703125" style="411" customWidth="1"/>
    <col min="5640" max="5640" width="10.7109375" style="411" customWidth="1"/>
    <col min="5641" max="5641" width="6" style="411" customWidth="1"/>
    <col min="5642" max="5642" width="4.42578125" style="411" customWidth="1"/>
    <col min="5643" max="5643" width="9.85546875" style="411" customWidth="1"/>
    <col min="5644" max="5644" width="10.28515625" style="411" customWidth="1"/>
    <col min="5645" max="5646" width="5.140625" style="411" customWidth="1"/>
    <col min="5647" max="5647" width="1.7109375" style="411" customWidth="1"/>
    <col min="5648" max="5648" width="10.7109375" style="411" customWidth="1"/>
    <col min="5649" max="5649" width="3.5703125" style="411" customWidth="1"/>
    <col min="5650" max="5650" width="1.42578125" style="411" customWidth="1"/>
    <col min="5651" max="5651" width="7" style="411" customWidth="1"/>
    <col min="5652" max="5660" width="0" style="411" hidden="1" customWidth="1"/>
    <col min="5661" max="5661" width="9.42578125" style="411" customWidth="1"/>
    <col min="5662" max="5662" width="12.85546875" style="411" customWidth="1"/>
    <col min="5663" max="5663" width="14" style="411" customWidth="1"/>
    <col min="5664" max="5675" width="9.140625" style="411"/>
    <col min="5676" max="5696" width="0" style="411" hidden="1" customWidth="1"/>
    <col min="5697" max="5888" width="9.140625" style="411"/>
    <col min="5889" max="5889" width="7.140625" style="411" customWidth="1"/>
    <col min="5890" max="5890" width="1.42578125" style="411" customWidth="1"/>
    <col min="5891" max="5891" width="3.5703125" style="411" customWidth="1"/>
    <col min="5892" max="5892" width="3.7109375" style="411" customWidth="1"/>
    <col min="5893" max="5893" width="14.7109375" style="411" customWidth="1"/>
    <col min="5894" max="5895" width="9.5703125" style="411" customWidth="1"/>
    <col min="5896" max="5896" width="10.7109375" style="411" customWidth="1"/>
    <col min="5897" max="5897" width="6" style="411" customWidth="1"/>
    <col min="5898" max="5898" width="4.42578125" style="411" customWidth="1"/>
    <col min="5899" max="5899" width="9.85546875" style="411" customWidth="1"/>
    <col min="5900" max="5900" width="10.28515625" style="411" customWidth="1"/>
    <col min="5901" max="5902" width="5.140625" style="411" customWidth="1"/>
    <col min="5903" max="5903" width="1.7109375" style="411" customWidth="1"/>
    <col min="5904" max="5904" width="10.7109375" style="411" customWidth="1"/>
    <col min="5905" max="5905" width="3.5703125" style="411" customWidth="1"/>
    <col min="5906" max="5906" width="1.42578125" style="411" customWidth="1"/>
    <col min="5907" max="5907" width="7" style="411" customWidth="1"/>
    <col min="5908" max="5916" width="0" style="411" hidden="1" customWidth="1"/>
    <col min="5917" max="5917" width="9.42578125" style="411" customWidth="1"/>
    <col min="5918" max="5918" width="12.85546875" style="411" customWidth="1"/>
    <col min="5919" max="5919" width="14" style="411" customWidth="1"/>
    <col min="5920" max="5931" width="9.140625" style="411"/>
    <col min="5932" max="5952" width="0" style="411" hidden="1" customWidth="1"/>
    <col min="5953" max="6144" width="9.140625" style="411"/>
    <col min="6145" max="6145" width="7.140625" style="411" customWidth="1"/>
    <col min="6146" max="6146" width="1.42578125" style="411" customWidth="1"/>
    <col min="6147" max="6147" width="3.5703125" style="411" customWidth="1"/>
    <col min="6148" max="6148" width="3.7109375" style="411" customWidth="1"/>
    <col min="6149" max="6149" width="14.7109375" style="411" customWidth="1"/>
    <col min="6150" max="6151" width="9.5703125" style="411" customWidth="1"/>
    <col min="6152" max="6152" width="10.7109375" style="411" customWidth="1"/>
    <col min="6153" max="6153" width="6" style="411" customWidth="1"/>
    <col min="6154" max="6154" width="4.42578125" style="411" customWidth="1"/>
    <col min="6155" max="6155" width="9.85546875" style="411" customWidth="1"/>
    <col min="6156" max="6156" width="10.28515625" style="411" customWidth="1"/>
    <col min="6157" max="6158" width="5.140625" style="411" customWidth="1"/>
    <col min="6159" max="6159" width="1.7109375" style="411" customWidth="1"/>
    <col min="6160" max="6160" width="10.7109375" style="411" customWidth="1"/>
    <col min="6161" max="6161" width="3.5703125" style="411" customWidth="1"/>
    <col min="6162" max="6162" width="1.42578125" style="411" customWidth="1"/>
    <col min="6163" max="6163" width="7" style="411" customWidth="1"/>
    <col min="6164" max="6172" width="0" style="411" hidden="1" customWidth="1"/>
    <col min="6173" max="6173" width="9.42578125" style="411" customWidth="1"/>
    <col min="6174" max="6174" width="12.85546875" style="411" customWidth="1"/>
    <col min="6175" max="6175" width="14" style="411" customWidth="1"/>
    <col min="6176" max="6187" width="9.140625" style="411"/>
    <col min="6188" max="6208" width="0" style="411" hidden="1" customWidth="1"/>
    <col min="6209" max="6400" width="9.140625" style="411"/>
    <col min="6401" max="6401" width="7.140625" style="411" customWidth="1"/>
    <col min="6402" max="6402" width="1.42578125" style="411" customWidth="1"/>
    <col min="6403" max="6403" width="3.5703125" style="411" customWidth="1"/>
    <col min="6404" max="6404" width="3.7109375" style="411" customWidth="1"/>
    <col min="6405" max="6405" width="14.7109375" style="411" customWidth="1"/>
    <col min="6406" max="6407" width="9.5703125" style="411" customWidth="1"/>
    <col min="6408" max="6408" width="10.7109375" style="411" customWidth="1"/>
    <col min="6409" max="6409" width="6" style="411" customWidth="1"/>
    <col min="6410" max="6410" width="4.42578125" style="411" customWidth="1"/>
    <col min="6411" max="6411" width="9.85546875" style="411" customWidth="1"/>
    <col min="6412" max="6412" width="10.28515625" style="411" customWidth="1"/>
    <col min="6413" max="6414" width="5.140625" style="411" customWidth="1"/>
    <col min="6415" max="6415" width="1.7109375" style="411" customWidth="1"/>
    <col min="6416" max="6416" width="10.7109375" style="411" customWidth="1"/>
    <col min="6417" max="6417" width="3.5703125" style="411" customWidth="1"/>
    <col min="6418" max="6418" width="1.42578125" style="411" customWidth="1"/>
    <col min="6419" max="6419" width="7" style="411" customWidth="1"/>
    <col min="6420" max="6428" width="0" style="411" hidden="1" customWidth="1"/>
    <col min="6429" max="6429" width="9.42578125" style="411" customWidth="1"/>
    <col min="6430" max="6430" width="12.85546875" style="411" customWidth="1"/>
    <col min="6431" max="6431" width="14" style="411" customWidth="1"/>
    <col min="6432" max="6443" width="9.140625" style="411"/>
    <col min="6444" max="6464" width="0" style="411" hidden="1" customWidth="1"/>
    <col min="6465" max="6656" width="9.140625" style="411"/>
    <col min="6657" max="6657" width="7.140625" style="411" customWidth="1"/>
    <col min="6658" max="6658" width="1.42578125" style="411" customWidth="1"/>
    <col min="6659" max="6659" width="3.5703125" style="411" customWidth="1"/>
    <col min="6660" max="6660" width="3.7109375" style="411" customWidth="1"/>
    <col min="6661" max="6661" width="14.7109375" style="411" customWidth="1"/>
    <col min="6662" max="6663" width="9.5703125" style="411" customWidth="1"/>
    <col min="6664" max="6664" width="10.7109375" style="411" customWidth="1"/>
    <col min="6665" max="6665" width="6" style="411" customWidth="1"/>
    <col min="6666" max="6666" width="4.42578125" style="411" customWidth="1"/>
    <col min="6667" max="6667" width="9.85546875" style="411" customWidth="1"/>
    <col min="6668" max="6668" width="10.28515625" style="411" customWidth="1"/>
    <col min="6669" max="6670" width="5.140625" style="411" customWidth="1"/>
    <col min="6671" max="6671" width="1.7109375" style="411" customWidth="1"/>
    <col min="6672" max="6672" width="10.7109375" style="411" customWidth="1"/>
    <col min="6673" max="6673" width="3.5703125" style="411" customWidth="1"/>
    <col min="6674" max="6674" width="1.42578125" style="411" customWidth="1"/>
    <col min="6675" max="6675" width="7" style="411" customWidth="1"/>
    <col min="6676" max="6684" width="0" style="411" hidden="1" customWidth="1"/>
    <col min="6685" max="6685" width="9.42578125" style="411" customWidth="1"/>
    <col min="6686" max="6686" width="12.85546875" style="411" customWidth="1"/>
    <col min="6687" max="6687" width="14" style="411" customWidth="1"/>
    <col min="6688" max="6699" width="9.140625" style="411"/>
    <col min="6700" max="6720" width="0" style="411" hidden="1" customWidth="1"/>
    <col min="6721" max="6912" width="9.140625" style="411"/>
    <col min="6913" max="6913" width="7.140625" style="411" customWidth="1"/>
    <col min="6914" max="6914" width="1.42578125" style="411" customWidth="1"/>
    <col min="6915" max="6915" width="3.5703125" style="411" customWidth="1"/>
    <col min="6916" max="6916" width="3.7109375" style="411" customWidth="1"/>
    <col min="6917" max="6917" width="14.7109375" style="411" customWidth="1"/>
    <col min="6918" max="6919" width="9.5703125" style="411" customWidth="1"/>
    <col min="6920" max="6920" width="10.7109375" style="411" customWidth="1"/>
    <col min="6921" max="6921" width="6" style="411" customWidth="1"/>
    <col min="6922" max="6922" width="4.42578125" style="411" customWidth="1"/>
    <col min="6923" max="6923" width="9.85546875" style="411" customWidth="1"/>
    <col min="6924" max="6924" width="10.28515625" style="411" customWidth="1"/>
    <col min="6925" max="6926" width="5.140625" style="411" customWidth="1"/>
    <col min="6927" max="6927" width="1.7109375" style="411" customWidth="1"/>
    <col min="6928" max="6928" width="10.7109375" style="411" customWidth="1"/>
    <col min="6929" max="6929" width="3.5703125" style="411" customWidth="1"/>
    <col min="6930" max="6930" width="1.42578125" style="411" customWidth="1"/>
    <col min="6931" max="6931" width="7" style="411" customWidth="1"/>
    <col min="6932" max="6940" width="0" style="411" hidden="1" customWidth="1"/>
    <col min="6941" max="6941" width="9.42578125" style="411" customWidth="1"/>
    <col min="6942" max="6942" width="12.85546875" style="411" customWidth="1"/>
    <col min="6943" max="6943" width="14" style="411" customWidth="1"/>
    <col min="6944" max="6955" width="9.140625" style="411"/>
    <col min="6956" max="6976" width="0" style="411" hidden="1" customWidth="1"/>
    <col min="6977" max="7168" width="9.140625" style="411"/>
    <col min="7169" max="7169" width="7.140625" style="411" customWidth="1"/>
    <col min="7170" max="7170" width="1.42578125" style="411" customWidth="1"/>
    <col min="7171" max="7171" width="3.5703125" style="411" customWidth="1"/>
    <col min="7172" max="7172" width="3.7109375" style="411" customWidth="1"/>
    <col min="7173" max="7173" width="14.7109375" style="411" customWidth="1"/>
    <col min="7174" max="7175" width="9.5703125" style="411" customWidth="1"/>
    <col min="7176" max="7176" width="10.7109375" style="411" customWidth="1"/>
    <col min="7177" max="7177" width="6" style="411" customWidth="1"/>
    <col min="7178" max="7178" width="4.42578125" style="411" customWidth="1"/>
    <col min="7179" max="7179" width="9.85546875" style="411" customWidth="1"/>
    <col min="7180" max="7180" width="10.28515625" style="411" customWidth="1"/>
    <col min="7181" max="7182" width="5.140625" style="411" customWidth="1"/>
    <col min="7183" max="7183" width="1.7109375" style="411" customWidth="1"/>
    <col min="7184" max="7184" width="10.7109375" style="411" customWidth="1"/>
    <col min="7185" max="7185" width="3.5703125" style="411" customWidth="1"/>
    <col min="7186" max="7186" width="1.42578125" style="411" customWidth="1"/>
    <col min="7187" max="7187" width="7" style="411" customWidth="1"/>
    <col min="7188" max="7196" width="0" style="411" hidden="1" customWidth="1"/>
    <col min="7197" max="7197" width="9.42578125" style="411" customWidth="1"/>
    <col min="7198" max="7198" width="12.85546875" style="411" customWidth="1"/>
    <col min="7199" max="7199" width="14" style="411" customWidth="1"/>
    <col min="7200" max="7211" width="9.140625" style="411"/>
    <col min="7212" max="7232" width="0" style="411" hidden="1" customWidth="1"/>
    <col min="7233" max="7424" width="9.140625" style="411"/>
    <col min="7425" max="7425" width="7.140625" style="411" customWidth="1"/>
    <col min="7426" max="7426" width="1.42578125" style="411" customWidth="1"/>
    <col min="7427" max="7427" width="3.5703125" style="411" customWidth="1"/>
    <col min="7428" max="7428" width="3.7109375" style="411" customWidth="1"/>
    <col min="7429" max="7429" width="14.7109375" style="411" customWidth="1"/>
    <col min="7430" max="7431" width="9.5703125" style="411" customWidth="1"/>
    <col min="7432" max="7432" width="10.7109375" style="411" customWidth="1"/>
    <col min="7433" max="7433" width="6" style="411" customWidth="1"/>
    <col min="7434" max="7434" width="4.42578125" style="411" customWidth="1"/>
    <col min="7435" max="7435" width="9.85546875" style="411" customWidth="1"/>
    <col min="7436" max="7436" width="10.28515625" style="411" customWidth="1"/>
    <col min="7437" max="7438" width="5.140625" style="411" customWidth="1"/>
    <col min="7439" max="7439" width="1.7109375" style="411" customWidth="1"/>
    <col min="7440" max="7440" width="10.7109375" style="411" customWidth="1"/>
    <col min="7441" max="7441" width="3.5703125" style="411" customWidth="1"/>
    <col min="7442" max="7442" width="1.42578125" style="411" customWidth="1"/>
    <col min="7443" max="7443" width="7" style="411" customWidth="1"/>
    <col min="7444" max="7452" width="0" style="411" hidden="1" customWidth="1"/>
    <col min="7453" max="7453" width="9.42578125" style="411" customWidth="1"/>
    <col min="7454" max="7454" width="12.85546875" style="411" customWidth="1"/>
    <col min="7455" max="7455" width="14" style="411" customWidth="1"/>
    <col min="7456" max="7467" width="9.140625" style="411"/>
    <col min="7468" max="7488" width="0" style="411" hidden="1" customWidth="1"/>
    <col min="7489" max="7680" width="9.140625" style="411"/>
    <col min="7681" max="7681" width="7.140625" style="411" customWidth="1"/>
    <col min="7682" max="7682" width="1.42578125" style="411" customWidth="1"/>
    <col min="7683" max="7683" width="3.5703125" style="411" customWidth="1"/>
    <col min="7684" max="7684" width="3.7109375" style="411" customWidth="1"/>
    <col min="7685" max="7685" width="14.7109375" style="411" customWidth="1"/>
    <col min="7686" max="7687" width="9.5703125" style="411" customWidth="1"/>
    <col min="7688" max="7688" width="10.7109375" style="411" customWidth="1"/>
    <col min="7689" max="7689" width="6" style="411" customWidth="1"/>
    <col min="7690" max="7690" width="4.42578125" style="411" customWidth="1"/>
    <col min="7691" max="7691" width="9.85546875" style="411" customWidth="1"/>
    <col min="7692" max="7692" width="10.28515625" style="411" customWidth="1"/>
    <col min="7693" max="7694" width="5.140625" style="411" customWidth="1"/>
    <col min="7695" max="7695" width="1.7109375" style="411" customWidth="1"/>
    <col min="7696" max="7696" width="10.7109375" style="411" customWidth="1"/>
    <col min="7697" max="7697" width="3.5703125" style="411" customWidth="1"/>
    <col min="7698" max="7698" width="1.42578125" style="411" customWidth="1"/>
    <col min="7699" max="7699" width="7" style="411" customWidth="1"/>
    <col min="7700" max="7708" width="0" style="411" hidden="1" customWidth="1"/>
    <col min="7709" max="7709" width="9.42578125" style="411" customWidth="1"/>
    <col min="7710" max="7710" width="12.85546875" style="411" customWidth="1"/>
    <col min="7711" max="7711" width="14" style="411" customWidth="1"/>
    <col min="7712" max="7723" width="9.140625" style="411"/>
    <col min="7724" max="7744" width="0" style="411" hidden="1" customWidth="1"/>
    <col min="7745" max="7936" width="9.140625" style="411"/>
    <col min="7937" max="7937" width="7.140625" style="411" customWidth="1"/>
    <col min="7938" max="7938" width="1.42578125" style="411" customWidth="1"/>
    <col min="7939" max="7939" width="3.5703125" style="411" customWidth="1"/>
    <col min="7940" max="7940" width="3.7109375" style="411" customWidth="1"/>
    <col min="7941" max="7941" width="14.7109375" style="411" customWidth="1"/>
    <col min="7942" max="7943" width="9.5703125" style="411" customWidth="1"/>
    <col min="7944" max="7944" width="10.7109375" style="411" customWidth="1"/>
    <col min="7945" max="7945" width="6" style="411" customWidth="1"/>
    <col min="7946" max="7946" width="4.42578125" style="411" customWidth="1"/>
    <col min="7947" max="7947" width="9.85546875" style="411" customWidth="1"/>
    <col min="7948" max="7948" width="10.28515625" style="411" customWidth="1"/>
    <col min="7949" max="7950" width="5.140625" style="411" customWidth="1"/>
    <col min="7951" max="7951" width="1.7109375" style="411" customWidth="1"/>
    <col min="7952" max="7952" width="10.7109375" style="411" customWidth="1"/>
    <col min="7953" max="7953" width="3.5703125" style="411" customWidth="1"/>
    <col min="7954" max="7954" width="1.42578125" style="411" customWidth="1"/>
    <col min="7955" max="7955" width="7" style="411" customWidth="1"/>
    <col min="7956" max="7964" width="0" style="411" hidden="1" customWidth="1"/>
    <col min="7965" max="7965" width="9.42578125" style="411" customWidth="1"/>
    <col min="7966" max="7966" width="12.85546875" style="411" customWidth="1"/>
    <col min="7967" max="7967" width="14" style="411" customWidth="1"/>
    <col min="7968" max="7979" width="9.140625" style="411"/>
    <col min="7980" max="8000" width="0" style="411" hidden="1" customWidth="1"/>
    <col min="8001" max="8192" width="9.140625" style="411"/>
    <col min="8193" max="8193" width="7.140625" style="411" customWidth="1"/>
    <col min="8194" max="8194" width="1.42578125" style="411" customWidth="1"/>
    <col min="8195" max="8195" width="3.5703125" style="411" customWidth="1"/>
    <col min="8196" max="8196" width="3.7109375" style="411" customWidth="1"/>
    <col min="8197" max="8197" width="14.7109375" style="411" customWidth="1"/>
    <col min="8198" max="8199" width="9.5703125" style="411" customWidth="1"/>
    <col min="8200" max="8200" width="10.7109375" style="411" customWidth="1"/>
    <col min="8201" max="8201" width="6" style="411" customWidth="1"/>
    <col min="8202" max="8202" width="4.42578125" style="411" customWidth="1"/>
    <col min="8203" max="8203" width="9.85546875" style="411" customWidth="1"/>
    <col min="8204" max="8204" width="10.28515625" style="411" customWidth="1"/>
    <col min="8205" max="8206" width="5.140625" style="411" customWidth="1"/>
    <col min="8207" max="8207" width="1.7109375" style="411" customWidth="1"/>
    <col min="8208" max="8208" width="10.7109375" style="411" customWidth="1"/>
    <col min="8209" max="8209" width="3.5703125" style="411" customWidth="1"/>
    <col min="8210" max="8210" width="1.42578125" style="411" customWidth="1"/>
    <col min="8211" max="8211" width="7" style="411" customWidth="1"/>
    <col min="8212" max="8220" width="0" style="411" hidden="1" customWidth="1"/>
    <col min="8221" max="8221" width="9.42578125" style="411" customWidth="1"/>
    <col min="8222" max="8222" width="12.85546875" style="411" customWidth="1"/>
    <col min="8223" max="8223" width="14" style="411" customWidth="1"/>
    <col min="8224" max="8235" width="9.140625" style="411"/>
    <col min="8236" max="8256" width="0" style="411" hidden="1" customWidth="1"/>
    <col min="8257" max="8448" width="9.140625" style="411"/>
    <col min="8449" max="8449" width="7.140625" style="411" customWidth="1"/>
    <col min="8450" max="8450" width="1.42578125" style="411" customWidth="1"/>
    <col min="8451" max="8451" width="3.5703125" style="411" customWidth="1"/>
    <col min="8452" max="8452" width="3.7109375" style="411" customWidth="1"/>
    <col min="8453" max="8453" width="14.7109375" style="411" customWidth="1"/>
    <col min="8454" max="8455" width="9.5703125" style="411" customWidth="1"/>
    <col min="8456" max="8456" width="10.7109375" style="411" customWidth="1"/>
    <col min="8457" max="8457" width="6" style="411" customWidth="1"/>
    <col min="8458" max="8458" width="4.42578125" style="411" customWidth="1"/>
    <col min="8459" max="8459" width="9.85546875" style="411" customWidth="1"/>
    <col min="8460" max="8460" width="10.28515625" style="411" customWidth="1"/>
    <col min="8461" max="8462" width="5.140625" style="411" customWidth="1"/>
    <col min="8463" max="8463" width="1.7109375" style="411" customWidth="1"/>
    <col min="8464" max="8464" width="10.7109375" style="411" customWidth="1"/>
    <col min="8465" max="8465" width="3.5703125" style="411" customWidth="1"/>
    <col min="8466" max="8466" width="1.42578125" style="411" customWidth="1"/>
    <col min="8467" max="8467" width="7" style="411" customWidth="1"/>
    <col min="8468" max="8476" width="0" style="411" hidden="1" customWidth="1"/>
    <col min="8477" max="8477" width="9.42578125" style="411" customWidth="1"/>
    <col min="8478" max="8478" width="12.85546875" style="411" customWidth="1"/>
    <col min="8479" max="8479" width="14" style="411" customWidth="1"/>
    <col min="8480" max="8491" width="9.140625" style="411"/>
    <col min="8492" max="8512" width="0" style="411" hidden="1" customWidth="1"/>
    <col min="8513" max="8704" width="9.140625" style="411"/>
    <col min="8705" max="8705" width="7.140625" style="411" customWidth="1"/>
    <col min="8706" max="8706" width="1.42578125" style="411" customWidth="1"/>
    <col min="8707" max="8707" width="3.5703125" style="411" customWidth="1"/>
    <col min="8708" max="8708" width="3.7109375" style="411" customWidth="1"/>
    <col min="8709" max="8709" width="14.7109375" style="411" customWidth="1"/>
    <col min="8710" max="8711" width="9.5703125" style="411" customWidth="1"/>
    <col min="8712" max="8712" width="10.7109375" style="411" customWidth="1"/>
    <col min="8713" max="8713" width="6" style="411" customWidth="1"/>
    <col min="8714" max="8714" width="4.42578125" style="411" customWidth="1"/>
    <col min="8715" max="8715" width="9.85546875" style="411" customWidth="1"/>
    <col min="8716" max="8716" width="10.28515625" style="411" customWidth="1"/>
    <col min="8717" max="8718" width="5.140625" style="411" customWidth="1"/>
    <col min="8719" max="8719" width="1.7109375" style="411" customWidth="1"/>
    <col min="8720" max="8720" width="10.7109375" style="411" customWidth="1"/>
    <col min="8721" max="8721" width="3.5703125" style="411" customWidth="1"/>
    <col min="8722" max="8722" width="1.42578125" style="411" customWidth="1"/>
    <col min="8723" max="8723" width="7" style="411" customWidth="1"/>
    <col min="8724" max="8732" width="0" style="411" hidden="1" customWidth="1"/>
    <col min="8733" max="8733" width="9.42578125" style="411" customWidth="1"/>
    <col min="8734" max="8734" width="12.85546875" style="411" customWidth="1"/>
    <col min="8735" max="8735" width="14" style="411" customWidth="1"/>
    <col min="8736" max="8747" width="9.140625" style="411"/>
    <col min="8748" max="8768" width="0" style="411" hidden="1" customWidth="1"/>
    <col min="8769" max="8960" width="9.140625" style="411"/>
    <col min="8961" max="8961" width="7.140625" style="411" customWidth="1"/>
    <col min="8962" max="8962" width="1.42578125" style="411" customWidth="1"/>
    <col min="8963" max="8963" width="3.5703125" style="411" customWidth="1"/>
    <col min="8964" max="8964" width="3.7109375" style="411" customWidth="1"/>
    <col min="8965" max="8965" width="14.7109375" style="411" customWidth="1"/>
    <col min="8966" max="8967" width="9.5703125" style="411" customWidth="1"/>
    <col min="8968" max="8968" width="10.7109375" style="411" customWidth="1"/>
    <col min="8969" max="8969" width="6" style="411" customWidth="1"/>
    <col min="8970" max="8970" width="4.42578125" style="411" customWidth="1"/>
    <col min="8971" max="8971" width="9.85546875" style="411" customWidth="1"/>
    <col min="8972" max="8972" width="10.28515625" style="411" customWidth="1"/>
    <col min="8973" max="8974" width="5.140625" style="411" customWidth="1"/>
    <col min="8975" max="8975" width="1.7109375" style="411" customWidth="1"/>
    <col min="8976" max="8976" width="10.7109375" style="411" customWidth="1"/>
    <col min="8977" max="8977" width="3.5703125" style="411" customWidth="1"/>
    <col min="8978" max="8978" width="1.42578125" style="411" customWidth="1"/>
    <col min="8979" max="8979" width="7" style="411" customWidth="1"/>
    <col min="8980" max="8988" width="0" style="411" hidden="1" customWidth="1"/>
    <col min="8989" max="8989" width="9.42578125" style="411" customWidth="1"/>
    <col min="8990" max="8990" width="12.85546875" style="411" customWidth="1"/>
    <col min="8991" max="8991" width="14" style="411" customWidth="1"/>
    <col min="8992" max="9003" width="9.140625" style="411"/>
    <col min="9004" max="9024" width="0" style="411" hidden="1" customWidth="1"/>
    <col min="9025" max="9216" width="9.140625" style="411"/>
    <col min="9217" max="9217" width="7.140625" style="411" customWidth="1"/>
    <col min="9218" max="9218" width="1.42578125" style="411" customWidth="1"/>
    <col min="9219" max="9219" width="3.5703125" style="411" customWidth="1"/>
    <col min="9220" max="9220" width="3.7109375" style="411" customWidth="1"/>
    <col min="9221" max="9221" width="14.7109375" style="411" customWidth="1"/>
    <col min="9222" max="9223" width="9.5703125" style="411" customWidth="1"/>
    <col min="9224" max="9224" width="10.7109375" style="411" customWidth="1"/>
    <col min="9225" max="9225" width="6" style="411" customWidth="1"/>
    <col min="9226" max="9226" width="4.42578125" style="411" customWidth="1"/>
    <col min="9227" max="9227" width="9.85546875" style="411" customWidth="1"/>
    <col min="9228" max="9228" width="10.28515625" style="411" customWidth="1"/>
    <col min="9229" max="9230" width="5.140625" style="411" customWidth="1"/>
    <col min="9231" max="9231" width="1.7109375" style="411" customWidth="1"/>
    <col min="9232" max="9232" width="10.7109375" style="411" customWidth="1"/>
    <col min="9233" max="9233" width="3.5703125" style="411" customWidth="1"/>
    <col min="9234" max="9234" width="1.42578125" style="411" customWidth="1"/>
    <col min="9235" max="9235" width="7" style="411" customWidth="1"/>
    <col min="9236" max="9244" width="0" style="411" hidden="1" customWidth="1"/>
    <col min="9245" max="9245" width="9.42578125" style="411" customWidth="1"/>
    <col min="9246" max="9246" width="12.85546875" style="411" customWidth="1"/>
    <col min="9247" max="9247" width="14" style="411" customWidth="1"/>
    <col min="9248" max="9259" width="9.140625" style="411"/>
    <col min="9260" max="9280" width="0" style="411" hidden="1" customWidth="1"/>
    <col min="9281" max="9472" width="9.140625" style="411"/>
    <col min="9473" max="9473" width="7.140625" style="411" customWidth="1"/>
    <col min="9474" max="9474" width="1.42578125" style="411" customWidth="1"/>
    <col min="9475" max="9475" width="3.5703125" style="411" customWidth="1"/>
    <col min="9476" max="9476" width="3.7109375" style="411" customWidth="1"/>
    <col min="9477" max="9477" width="14.7109375" style="411" customWidth="1"/>
    <col min="9478" max="9479" width="9.5703125" style="411" customWidth="1"/>
    <col min="9480" max="9480" width="10.7109375" style="411" customWidth="1"/>
    <col min="9481" max="9481" width="6" style="411" customWidth="1"/>
    <col min="9482" max="9482" width="4.42578125" style="411" customWidth="1"/>
    <col min="9483" max="9483" width="9.85546875" style="411" customWidth="1"/>
    <col min="9484" max="9484" width="10.28515625" style="411" customWidth="1"/>
    <col min="9485" max="9486" width="5.140625" style="411" customWidth="1"/>
    <col min="9487" max="9487" width="1.7109375" style="411" customWidth="1"/>
    <col min="9488" max="9488" width="10.7109375" style="411" customWidth="1"/>
    <col min="9489" max="9489" width="3.5703125" style="411" customWidth="1"/>
    <col min="9490" max="9490" width="1.42578125" style="411" customWidth="1"/>
    <col min="9491" max="9491" width="7" style="411" customWidth="1"/>
    <col min="9492" max="9500" width="0" style="411" hidden="1" customWidth="1"/>
    <col min="9501" max="9501" width="9.42578125" style="411" customWidth="1"/>
    <col min="9502" max="9502" width="12.85546875" style="411" customWidth="1"/>
    <col min="9503" max="9503" width="14" style="411" customWidth="1"/>
    <col min="9504" max="9515" width="9.140625" style="411"/>
    <col min="9516" max="9536" width="0" style="411" hidden="1" customWidth="1"/>
    <col min="9537" max="9728" width="9.140625" style="411"/>
    <col min="9729" max="9729" width="7.140625" style="411" customWidth="1"/>
    <col min="9730" max="9730" width="1.42578125" style="411" customWidth="1"/>
    <col min="9731" max="9731" width="3.5703125" style="411" customWidth="1"/>
    <col min="9732" max="9732" width="3.7109375" style="411" customWidth="1"/>
    <col min="9733" max="9733" width="14.7109375" style="411" customWidth="1"/>
    <col min="9734" max="9735" width="9.5703125" style="411" customWidth="1"/>
    <col min="9736" max="9736" width="10.7109375" style="411" customWidth="1"/>
    <col min="9737" max="9737" width="6" style="411" customWidth="1"/>
    <col min="9738" max="9738" width="4.42578125" style="411" customWidth="1"/>
    <col min="9739" max="9739" width="9.85546875" style="411" customWidth="1"/>
    <col min="9740" max="9740" width="10.28515625" style="411" customWidth="1"/>
    <col min="9741" max="9742" width="5.140625" style="411" customWidth="1"/>
    <col min="9743" max="9743" width="1.7109375" style="411" customWidth="1"/>
    <col min="9744" max="9744" width="10.7109375" style="411" customWidth="1"/>
    <col min="9745" max="9745" width="3.5703125" style="411" customWidth="1"/>
    <col min="9746" max="9746" width="1.42578125" style="411" customWidth="1"/>
    <col min="9747" max="9747" width="7" style="411" customWidth="1"/>
    <col min="9748" max="9756" width="0" style="411" hidden="1" customWidth="1"/>
    <col min="9757" max="9757" width="9.42578125" style="411" customWidth="1"/>
    <col min="9758" max="9758" width="12.85546875" style="411" customWidth="1"/>
    <col min="9759" max="9759" width="14" style="411" customWidth="1"/>
    <col min="9760" max="9771" width="9.140625" style="411"/>
    <col min="9772" max="9792" width="0" style="411" hidden="1" customWidth="1"/>
    <col min="9793" max="9984" width="9.140625" style="411"/>
    <col min="9985" max="9985" width="7.140625" style="411" customWidth="1"/>
    <col min="9986" max="9986" width="1.42578125" style="411" customWidth="1"/>
    <col min="9987" max="9987" width="3.5703125" style="411" customWidth="1"/>
    <col min="9988" max="9988" width="3.7109375" style="411" customWidth="1"/>
    <col min="9989" max="9989" width="14.7109375" style="411" customWidth="1"/>
    <col min="9990" max="9991" width="9.5703125" style="411" customWidth="1"/>
    <col min="9992" max="9992" width="10.7109375" style="411" customWidth="1"/>
    <col min="9993" max="9993" width="6" style="411" customWidth="1"/>
    <col min="9994" max="9994" width="4.42578125" style="411" customWidth="1"/>
    <col min="9995" max="9995" width="9.85546875" style="411" customWidth="1"/>
    <col min="9996" max="9996" width="10.28515625" style="411" customWidth="1"/>
    <col min="9997" max="9998" width="5.140625" style="411" customWidth="1"/>
    <col min="9999" max="9999" width="1.7109375" style="411" customWidth="1"/>
    <col min="10000" max="10000" width="10.7109375" style="411" customWidth="1"/>
    <col min="10001" max="10001" width="3.5703125" style="411" customWidth="1"/>
    <col min="10002" max="10002" width="1.42578125" style="411" customWidth="1"/>
    <col min="10003" max="10003" width="7" style="411" customWidth="1"/>
    <col min="10004" max="10012" width="0" style="411" hidden="1" customWidth="1"/>
    <col min="10013" max="10013" width="9.42578125" style="411" customWidth="1"/>
    <col min="10014" max="10014" width="12.85546875" style="411" customWidth="1"/>
    <col min="10015" max="10015" width="14" style="411" customWidth="1"/>
    <col min="10016" max="10027" width="9.140625" style="411"/>
    <col min="10028" max="10048" width="0" style="411" hidden="1" customWidth="1"/>
    <col min="10049" max="10240" width="9.140625" style="411"/>
    <col min="10241" max="10241" width="7.140625" style="411" customWidth="1"/>
    <col min="10242" max="10242" width="1.42578125" style="411" customWidth="1"/>
    <col min="10243" max="10243" width="3.5703125" style="411" customWidth="1"/>
    <col min="10244" max="10244" width="3.7109375" style="411" customWidth="1"/>
    <col min="10245" max="10245" width="14.7109375" style="411" customWidth="1"/>
    <col min="10246" max="10247" width="9.5703125" style="411" customWidth="1"/>
    <col min="10248" max="10248" width="10.7109375" style="411" customWidth="1"/>
    <col min="10249" max="10249" width="6" style="411" customWidth="1"/>
    <col min="10250" max="10250" width="4.42578125" style="411" customWidth="1"/>
    <col min="10251" max="10251" width="9.85546875" style="411" customWidth="1"/>
    <col min="10252" max="10252" width="10.28515625" style="411" customWidth="1"/>
    <col min="10253" max="10254" width="5.140625" style="411" customWidth="1"/>
    <col min="10255" max="10255" width="1.7109375" style="411" customWidth="1"/>
    <col min="10256" max="10256" width="10.7109375" style="411" customWidth="1"/>
    <col min="10257" max="10257" width="3.5703125" style="411" customWidth="1"/>
    <col min="10258" max="10258" width="1.42578125" style="411" customWidth="1"/>
    <col min="10259" max="10259" width="7" style="411" customWidth="1"/>
    <col min="10260" max="10268" width="0" style="411" hidden="1" customWidth="1"/>
    <col min="10269" max="10269" width="9.42578125" style="411" customWidth="1"/>
    <col min="10270" max="10270" width="12.85546875" style="411" customWidth="1"/>
    <col min="10271" max="10271" width="14" style="411" customWidth="1"/>
    <col min="10272" max="10283" width="9.140625" style="411"/>
    <col min="10284" max="10304" width="0" style="411" hidden="1" customWidth="1"/>
    <col min="10305" max="10496" width="9.140625" style="411"/>
    <col min="10497" max="10497" width="7.140625" style="411" customWidth="1"/>
    <col min="10498" max="10498" width="1.42578125" style="411" customWidth="1"/>
    <col min="10499" max="10499" width="3.5703125" style="411" customWidth="1"/>
    <col min="10500" max="10500" width="3.7109375" style="411" customWidth="1"/>
    <col min="10501" max="10501" width="14.7109375" style="411" customWidth="1"/>
    <col min="10502" max="10503" width="9.5703125" style="411" customWidth="1"/>
    <col min="10504" max="10504" width="10.7109375" style="411" customWidth="1"/>
    <col min="10505" max="10505" width="6" style="411" customWidth="1"/>
    <col min="10506" max="10506" width="4.42578125" style="411" customWidth="1"/>
    <col min="10507" max="10507" width="9.85546875" style="411" customWidth="1"/>
    <col min="10508" max="10508" width="10.28515625" style="411" customWidth="1"/>
    <col min="10509" max="10510" width="5.140625" style="411" customWidth="1"/>
    <col min="10511" max="10511" width="1.7109375" style="411" customWidth="1"/>
    <col min="10512" max="10512" width="10.7109375" style="411" customWidth="1"/>
    <col min="10513" max="10513" width="3.5703125" style="411" customWidth="1"/>
    <col min="10514" max="10514" width="1.42578125" style="411" customWidth="1"/>
    <col min="10515" max="10515" width="7" style="411" customWidth="1"/>
    <col min="10516" max="10524" width="0" style="411" hidden="1" customWidth="1"/>
    <col min="10525" max="10525" width="9.42578125" style="411" customWidth="1"/>
    <col min="10526" max="10526" width="12.85546875" style="411" customWidth="1"/>
    <col min="10527" max="10527" width="14" style="411" customWidth="1"/>
    <col min="10528" max="10539" width="9.140625" style="411"/>
    <col min="10540" max="10560" width="0" style="411" hidden="1" customWidth="1"/>
    <col min="10561" max="10752" width="9.140625" style="411"/>
    <col min="10753" max="10753" width="7.140625" style="411" customWidth="1"/>
    <col min="10754" max="10754" width="1.42578125" style="411" customWidth="1"/>
    <col min="10755" max="10755" width="3.5703125" style="411" customWidth="1"/>
    <col min="10756" max="10756" width="3.7109375" style="411" customWidth="1"/>
    <col min="10757" max="10757" width="14.7109375" style="411" customWidth="1"/>
    <col min="10758" max="10759" width="9.5703125" style="411" customWidth="1"/>
    <col min="10760" max="10760" width="10.7109375" style="411" customWidth="1"/>
    <col min="10761" max="10761" width="6" style="411" customWidth="1"/>
    <col min="10762" max="10762" width="4.42578125" style="411" customWidth="1"/>
    <col min="10763" max="10763" width="9.85546875" style="411" customWidth="1"/>
    <col min="10764" max="10764" width="10.28515625" style="411" customWidth="1"/>
    <col min="10765" max="10766" width="5.140625" style="411" customWidth="1"/>
    <col min="10767" max="10767" width="1.7109375" style="411" customWidth="1"/>
    <col min="10768" max="10768" width="10.7109375" style="411" customWidth="1"/>
    <col min="10769" max="10769" width="3.5703125" style="411" customWidth="1"/>
    <col min="10770" max="10770" width="1.42578125" style="411" customWidth="1"/>
    <col min="10771" max="10771" width="7" style="411" customWidth="1"/>
    <col min="10772" max="10780" width="0" style="411" hidden="1" customWidth="1"/>
    <col min="10781" max="10781" width="9.42578125" style="411" customWidth="1"/>
    <col min="10782" max="10782" width="12.85546875" style="411" customWidth="1"/>
    <col min="10783" max="10783" width="14" style="411" customWidth="1"/>
    <col min="10784" max="10795" width="9.140625" style="411"/>
    <col min="10796" max="10816" width="0" style="411" hidden="1" customWidth="1"/>
    <col min="10817" max="11008" width="9.140625" style="411"/>
    <col min="11009" max="11009" width="7.140625" style="411" customWidth="1"/>
    <col min="11010" max="11010" width="1.42578125" style="411" customWidth="1"/>
    <col min="11011" max="11011" width="3.5703125" style="411" customWidth="1"/>
    <col min="11012" max="11012" width="3.7109375" style="411" customWidth="1"/>
    <col min="11013" max="11013" width="14.7109375" style="411" customWidth="1"/>
    <col min="11014" max="11015" width="9.5703125" style="411" customWidth="1"/>
    <col min="11016" max="11016" width="10.7109375" style="411" customWidth="1"/>
    <col min="11017" max="11017" width="6" style="411" customWidth="1"/>
    <col min="11018" max="11018" width="4.42578125" style="411" customWidth="1"/>
    <col min="11019" max="11019" width="9.85546875" style="411" customWidth="1"/>
    <col min="11020" max="11020" width="10.28515625" style="411" customWidth="1"/>
    <col min="11021" max="11022" width="5.140625" style="411" customWidth="1"/>
    <col min="11023" max="11023" width="1.7109375" style="411" customWidth="1"/>
    <col min="11024" max="11024" width="10.7109375" style="411" customWidth="1"/>
    <col min="11025" max="11025" width="3.5703125" style="411" customWidth="1"/>
    <col min="11026" max="11026" width="1.42578125" style="411" customWidth="1"/>
    <col min="11027" max="11027" width="7" style="411" customWidth="1"/>
    <col min="11028" max="11036" width="0" style="411" hidden="1" customWidth="1"/>
    <col min="11037" max="11037" width="9.42578125" style="411" customWidth="1"/>
    <col min="11038" max="11038" width="12.85546875" style="411" customWidth="1"/>
    <col min="11039" max="11039" width="14" style="411" customWidth="1"/>
    <col min="11040" max="11051" width="9.140625" style="411"/>
    <col min="11052" max="11072" width="0" style="411" hidden="1" customWidth="1"/>
    <col min="11073" max="11264" width="9.140625" style="411"/>
    <col min="11265" max="11265" width="7.140625" style="411" customWidth="1"/>
    <col min="11266" max="11266" width="1.42578125" style="411" customWidth="1"/>
    <col min="11267" max="11267" width="3.5703125" style="411" customWidth="1"/>
    <col min="11268" max="11268" width="3.7109375" style="411" customWidth="1"/>
    <col min="11269" max="11269" width="14.7109375" style="411" customWidth="1"/>
    <col min="11270" max="11271" width="9.5703125" style="411" customWidth="1"/>
    <col min="11272" max="11272" width="10.7109375" style="411" customWidth="1"/>
    <col min="11273" max="11273" width="6" style="411" customWidth="1"/>
    <col min="11274" max="11274" width="4.42578125" style="411" customWidth="1"/>
    <col min="11275" max="11275" width="9.85546875" style="411" customWidth="1"/>
    <col min="11276" max="11276" width="10.28515625" style="411" customWidth="1"/>
    <col min="11277" max="11278" width="5.140625" style="411" customWidth="1"/>
    <col min="11279" max="11279" width="1.7109375" style="411" customWidth="1"/>
    <col min="11280" max="11280" width="10.7109375" style="411" customWidth="1"/>
    <col min="11281" max="11281" width="3.5703125" style="411" customWidth="1"/>
    <col min="11282" max="11282" width="1.42578125" style="411" customWidth="1"/>
    <col min="11283" max="11283" width="7" style="411" customWidth="1"/>
    <col min="11284" max="11292" width="0" style="411" hidden="1" customWidth="1"/>
    <col min="11293" max="11293" width="9.42578125" style="411" customWidth="1"/>
    <col min="11294" max="11294" width="12.85546875" style="411" customWidth="1"/>
    <col min="11295" max="11295" width="14" style="411" customWidth="1"/>
    <col min="11296" max="11307" width="9.140625" style="411"/>
    <col min="11308" max="11328" width="0" style="411" hidden="1" customWidth="1"/>
    <col min="11329" max="11520" width="9.140625" style="411"/>
    <col min="11521" max="11521" width="7.140625" style="411" customWidth="1"/>
    <col min="11522" max="11522" width="1.42578125" style="411" customWidth="1"/>
    <col min="11523" max="11523" width="3.5703125" style="411" customWidth="1"/>
    <col min="11524" max="11524" width="3.7109375" style="411" customWidth="1"/>
    <col min="11525" max="11525" width="14.7109375" style="411" customWidth="1"/>
    <col min="11526" max="11527" width="9.5703125" style="411" customWidth="1"/>
    <col min="11528" max="11528" width="10.7109375" style="411" customWidth="1"/>
    <col min="11529" max="11529" width="6" style="411" customWidth="1"/>
    <col min="11530" max="11530" width="4.42578125" style="411" customWidth="1"/>
    <col min="11531" max="11531" width="9.85546875" style="411" customWidth="1"/>
    <col min="11532" max="11532" width="10.28515625" style="411" customWidth="1"/>
    <col min="11533" max="11534" width="5.140625" style="411" customWidth="1"/>
    <col min="11535" max="11535" width="1.7109375" style="411" customWidth="1"/>
    <col min="11536" max="11536" width="10.7109375" style="411" customWidth="1"/>
    <col min="11537" max="11537" width="3.5703125" style="411" customWidth="1"/>
    <col min="11538" max="11538" width="1.42578125" style="411" customWidth="1"/>
    <col min="11539" max="11539" width="7" style="411" customWidth="1"/>
    <col min="11540" max="11548" width="0" style="411" hidden="1" customWidth="1"/>
    <col min="11549" max="11549" width="9.42578125" style="411" customWidth="1"/>
    <col min="11550" max="11550" width="12.85546875" style="411" customWidth="1"/>
    <col min="11551" max="11551" width="14" style="411" customWidth="1"/>
    <col min="11552" max="11563" width="9.140625" style="411"/>
    <col min="11564" max="11584" width="0" style="411" hidden="1" customWidth="1"/>
    <col min="11585" max="11776" width="9.140625" style="411"/>
    <col min="11777" max="11777" width="7.140625" style="411" customWidth="1"/>
    <col min="11778" max="11778" width="1.42578125" style="411" customWidth="1"/>
    <col min="11779" max="11779" width="3.5703125" style="411" customWidth="1"/>
    <col min="11780" max="11780" width="3.7109375" style="411" customWidth="1"/>
    <col min="11781" max="11781" width="14.7109375" style="411" customWidth="1"/>
    <col min="11782" max="11783" width="9.5703125" style="411" customWidth="1"/>
    <col min="11784" max="11784" width="10.7109375" style="411" customWidth="1"/>
    <col min="11785" max="11785" width="6" style="411" customWidth="1"/>
    <col min="11786" max="11786" width="4.42578125" style="411" customWidth="1"/>
    <col min="11787" max="11787" width="9.85546875" style="411" customWidth="1"/>
    <col min="11788" max="11788" width="10.28515625" style="411" customWidth="1"/>
    <col min="11789" max="11790" width="5.140625" style="411" customWidth="1"/>
    <col min="11791" max="11791" width="1.7109375" style="411" customWidth="1"/>
    <col min="11792" max="11792" width="10.7109375" style="411" customWidth="1"/>
    <col min="11793" max="11793" width="3.5703125" style="411" customWidth="1"/>
    <col min="11794" max="11794" width="1.42578125" style="411" customWidth="1"/>
    <col min="11795" max="11795" width="7" style="411" customWidth="1"/>
    <col min="11796" max="11804" width="0" style="411" hidden="1" customWidth="1"/>
    <col min="11805" max="11805" width="9.42578125" style="411" customWidth="1"/>
    <col min="11806" max="11806" width="12.85546875" style="411" customWidth="1"/>
    <col min="11807" max="11807" width="14" style="411" customWidth="1"/>
    <col min="11808" max="11819" width="9.140625" style="411"/>
    <col min="11820" max="11840" width="0" style="411" hidden="1" customWidth="1"/>
    <col min="11841" max="12032" width="9.140625" style="411"/>
    <col min="12033" max="12033" width="7.140625" style="411" customWidth="1"/>
    <col min="12034" max="12034" width="1.42578125" style="411" customWidth="1"/>
    <col min="12035" max="12035" width="3.5703125" style="411" customWidth="1"/>
    <col min="12036" max="12036" width="3.7109375" style="411" customWidth="1"/>
    <col min="12037" max="12037" width="14.7109375" style="411" customWidth="1"/>
    <col min="12038" max="12039" width="9.5703125" style="411" customWidth="1"/>
    <col min="12040" max="12040" width="10.7109375" style="411" customWidth="1"/>
    <col min="12041" max="12041" width="6" style="411" customWidth="1"/>
    <col min="12042" max="12042" width="4.42578125" style="411" customWidth="1"/>
    <col min="12043" max="12043" width="9.85546875" style="411" customWidth="1"/>
    <col min="12044" max="12044" width="10.28515625" style="411" customWidth="1"/>
    <col min="12045" max="12046" width="5.140625" style="411" customWidth="1"/>
    <col min="12047" max="12047" width="1.7109375" style="411" customWidth="1"/>
    <col min="12048" max="12048" width="10.7109375" style="411" customWidth="1"/>
    <col min="12049" max="12049" width="3.5703125" style="411" customWidth="1"/>
    <col min="12050" max="12050" width="1.42578125" style="411" customWidth="1"/>
    <col min="12051" max="12051" width="7" style="411" customWidth="1"/>
    <col min="12052" max="12060" width="0" style="411" hidden="1" customWidth="1"/>
    <col min="12061" max="12061" width="9.42578125" style="411" customWidth="1"/>
    <col min="12062" max="12062" width="12.85546875" style="411" customWidth="1"/>
    <col min="12063" max="12063" width="14" style="411" customWidth="1"/>
    <col min="12064" max="12075" width="9.140625" style="411"/>
    <col min="12076" max="12096" width="0" style="411" hidden="1" customWidth="1"/>
    <col min="12097" max="12288" width="9.140625" style="411"/>
    <col min="12289" max="12289" width="7.140625" style="411" customWidth="1"/>
    <col min="12290" max="12290" width="1.42578125" style="411" customWidth="1"/>
    <col min="12291" max="12291" width="3.5703125" style="411" customWidth="1"/>
    <col min="12292" max="12292" width="3.7109375" style="411" customWidth="1"/>
    <col min="12293" max="12293" width="14.7109375" style="411" customWidth="1"/>
    <col min="12294" max="12295" width="9.5703125" style="411" customWidth="1"/>
    <col min="12296" max="12296" width="10.7109375" style="411" customWidth="1"/>
    <col min="12297" max="12297" width="6" style="411" customWidth="1"/>
    <col min="12298" max="12298" width="4.42578125" style="411" customWidth="1"/>
    <col min="12299" max="12299" width="9.85546875" style="411" customWidth="1"/>
    <col min="12300" max="12300" width="10.28515625" style="411" customWidth="1"/>
    <col min="12301" max="12302" width="5.140625" style="411" customWidth="1"/>
    <col min="12303" max="12303" width="1.7109375" style="411" customWidth="1"/>
    <col min="12304" max="12304" width="10.7109375" style="411" customWidth="1"/>
    <col min="12305" max="12305" width="3.5703125" style="411" customWidth="1"/>
    <col min="12306" max="12306" width="1.42578125" style="411" customWidth="1"/>
    <col min="12307" max="12307" width="7" style="411" customWidth="1"/>
    <col min="12308" max="12316" width="0" style="411" hidden="1" customWidth="1"/>
    <col min="12317" max="12317" width="9.42578125" style="411" customWidth="1"/>
    <col min="12318" max="12318" width="12.85546875" style="411" customWidth="1"/>
    <col min="12319" max="12319" width="14" style="411" customWidth="1"/>
    <col min="12320" max="12331" width="9.140625" style="411"/>
    <col min="12332" max="12352" width="0" style="411" hidden="1" customWidth="1"/>
    <col min="12353" max="12544" width="9.140625" style="411"/>
    <col min="12545" max="12545" width="7.140625" style="411" customWidth="1"/>
    <col min="12546" max="12546" width="1.42578125" style="411" customWidth="1"/>
    <col min="12547" max="12547" width="3.5703125" style="411" customWidth="1"/>
    <col min="12548" max="12548" width="3.7109375" style="411" customWidth="1"/>
    <col min="12549" max="12549" width="14.7109375" style="411" customWidth="1"/>
    <col min="12550" max="12551" width="9.5703125" style="411" customWidth="1"/>
    <col min="12552" max="12552" width="10.7109375" style="411" customWidth="1"/>
    <col min="12553" max="12553" width="6" style="411" customWidth="1"/>
    <col min="12554" max="12554" width="4.42578125" style="411" customWidth="1"/>
    <col min="12555" max="12555" width="9.85546875" style="411" customWidth="1"/>
    <col min="12556" max="12556" width="10.28515625" style="411" customWidth="1"/>
    <col min="12557" max="12558" width="5.140625" style="411" customWidth="1"/>
    <col min="12559" max="12559" width="1.7109375" style="411" customWidth="1"/>
    <col min="12560" max="12560" width="10.7109375" style="411" customWidth="1"/>
    <col min="12561" max="12561" width="3.5703125" style="411" customWidth="1"/>
    <col min="12562" max="12562" width="1.42578125" style="411" customWidth="1"/>
    <col min="12563" max="12563" width="7" style="411" customWidth="1"/>
    <col min="12564" max="12572" width="0" style="411" hidden="1" customWidth="1"/>
    <col min="12573" max="12573" width="9.42578125" style="411" customWidth="1"/>
    <col min="12574" max="12574" width="12.85546875" style="411" customWidth="1"/>
    <col min="12575" max="12575" width="14" style="411" customWidth="1"/>
    <col min="12576" max="12587" width="9.140625" style="411"/>
    <col min="12588" max="12608" width="0" style="411" hidden="1" customWidth="1"/>
    <col min="12609" max="12800" width="9.140625" style="411"/>
    <col min="12801" max="12801" width="7.140625" style="411" customWidth="1"/>
    <col min="12802" max="12802" width="1.42578125" style="411" customWidth="1"/>
    <col min="12803" max="12803" width="3.5703125" style="411" customWidth="1"/>
    <col min="12804" max="12804" width="3.7109375" style="411" customWidth="1"/>
    <col min="12805" max="12805" width="14.7109375" style="411" customWidth="1"/>
    <col min="12806" max="12807" width="9.5703125" style="411" customWidth="1"/>
    <col min="12808" max="12808" width="10.7109375" style="411" customWidth="1"/>
    <col min="12809" max="12809" width="6" style="411" customWidth="1"/>
    <col min="12810" max="12810" width="4.42578125" style="411" customWidth="1"/>
    <col min="12811" max="12811" width="9.85546875" style="411" customWidth="1"/>
    <col min="12812" max="12812" width="10.28515625" style="411" customWidth="1"/>
    <col min="12813" max="12814" width="5.140625" style="411" customWidth="1"/>
    <col min="12815" max="12815" width="1.7109375" style="411" customWidth="1"/>
    <col min="12816" max="12816" width="10.7109375" style="411" customWidth="1"/>
    <col min="12817" max="12817" width="3.5703125" style="411" customWidth="1"/>
    <col min="12818" max="12818" width="1.42578125" style="411" customWidth="1"/>
    <col min="12819" max="12819" width="7" style="411" customWidth="1"/>
    <col min="12820" max="12828" width="0" style="411" hidden="1" customWidth="1"/>
    <col min="12829" max="12829" width="9.42578125" style="411" customWidth="1"/>
    <col min="12830" max="12830" width="12.85546875" style="411" customWidth="1"/>
    <col min="12831" max="12831" width="14" style="411" customWidth="1"/>
    <col min="12832" max="12843" width="9.140625" style="411"/>
    <col min="12844" max="12864" width="0" style="411" hidden="1" customWidth="1"/>
    <col min="12865" max="13056" width="9.140625" style="411"/>
    <col min="13057" max="13057" width="7.140625" style="411" customWidth="1"/>
    <col min="13058" max="13058" width="1.42578125" style="411" customWidth="1"/>
    <col min="13059" max="13059" width="3.5703125" style="411" customWidth="1"/>
    <col min="13060" max="13060" width="3.7109375" style="411" customWidth="1"/>
    <col min="13061" max="13061" width="14.7109375" style="411" customWidth="1"/>
    <col min="13062" max="13063" width="9.5703125" style="411" customWidth="1"/>
    <col min="13064" max="13064" width="10.7109375" style="411" customWidth="1"/>
    <col min="13065" max="13065" width="6" style="411" customWidth="1"/>
    <col min="13066" max="13066" width="4.42578125" style="411" customWidth="1"/>
    <col min="13067" max="13067" width="9.85546875" style="411" customWidth="1"/>
    <col min="13068" max="13068" width="10.28515625" style="411" customWidth="1"/>
    <col min="13069" max="13070" width="5.140625" style="411" customWidth="1"/>
    <col min="13071" max="13071" width="1.7109375" style="411" customWidth="1"/>
    <col min="13072" max="13072" width="10.7109375" style="411" customWidth="1"/>
    <col min="13073" max="13073" width="3.5703125" style="411" customWidth="1"/>
    <col min="13074" max="13074" width="1.42578125" style="411" customWidth="1"/>
    <col min="13075" max="13075" width="7" style="411" customWidth="1"/>
    <col min="13076" max="13084" width="0" style="411" hidden="1" customWidth="1"/>
    <col min="13085" max="13085" width="9.42578125" style="411" customWidth="1"/>
    <col min="13086" max="13086" width="12.85546875" style="411" customWidth="1"/>
    <col min="13087" max="13087" width="14" style="411" customWidth="1"/>
    <col min="13088" max="13099" width="9.140625" style="411"/>
    <col min="13100" max="13120" width="0" style="411" hidden="1" customWidth="1"/>
    <col min="13121" max="13312" width="9.140625" style="411"/>
    <col min="13313" max="13313" width="7.140625" style="411" customWidth="1"/>
    <col min="13314" max="13314" width="1.42578125" style="411" customWidth="1"/>
    <col min="13315" max="13315" width="3.5703125" style="411" customWidth="1"/>
    <col min="13316" max="13316" width="3.7109375" style="411" customWidth="1"/>
    <col min="13317" max="13317" width="14.7109375" style="411" customWidth="1"/>
    <col min="13318" max="13319" width="9.5703125" style="411" customWidth="1"/>
    <col min="13320" max="13320" width="10.7109375" style="411" customWidth="1"/>
    <col min="13321" max="13321" width="6" style="411" customWidth="1"/>
    <col min="13322" max="13322" width="4.42578125" style="411" customWidth="1"/>
    <col min="13323" max="13323" width="9.85546875" style="411" customWidth="1"/>
    <col min="13324" max="13324" width="10.28515625" style="411" customWidth="1"/>
    <col min="13325" max="13326" width="5.140625" style="411" customWidth="1"/>
    <col min="13327" max="13327" width="1.7109375" style="411" customWidth="1"/>
    <col min="13328" max="13328" width="10.7109375" style="411" customWidth="1"/>
    <col min="13329" max="13329" width="3.5703125" style="411" customWidth="1"/>
    <col min="13330" max="13330" width="1.42578125" style="411" customWidth="1"/>
    <col min="13331" max="13331" width="7" style="411" customWidth="1"/>
    <col min="13332" max="13340" width="0" style="411" hidden="1" customWidth="1"/>
    <col min="13341" max="13341" width="9.42578125" style="411" customWidth="1"/>
    <col min="13342" max="13342" width="12.85546875" style="411" customWidth="1"/>
    <col min="13343" max="13343" width="14" style="411" customWidth="1"/>
    <col min="13344" max="13355" width="9.140625" style="411"/>
    <col min="13356" max="13376" width="0" style="411" hidden="1" customWidth="1"/>
    <col min="13377" max="13568" width="9.140625" style="411"/>
    <col min="13569" max="13569" width="7.140625" style="411" customWidth="1"/>
    <col min="13570" max="13570" width="1.42578125" style="411" customWidth="1"/>
    <col min="13571" max="13571" width="3.5703125" style="411" customWidth="1"/>
    <col min="13572" max="13572" width="3.7109375" style="411" customWidth="1"/>
    <col min="13573" max="13573" width="14.7109375" style="411" customWidth="1"/>
    <col min="13574" max="13575" width="9.5703125" style="411" customWidth="1"/>
    <col min="13576" max="13576" width="10.7109375" style="411" customWidth="1"/>
    <col min="13577" max="13577" width="6" style="411" customWidth="1"/>
    <col min="13578" max="13578" width="4.42578125" style="411" customWidth="1"/>
    <col min="13579" max="13579" width="9.85546875" style="411" customWidth="1"/>
    <col min="13580" max="13580" width="10.28515625" style="411" customWidth="1"/>
    <col min="13581" max="13582" width="5.140625" style="411" customWidth="1"/>
    <col min="13583" max="13583" width="1.7109375" style="411" customWidth="1"/>
    <col min="13584" max="13584" width="10.7109375" style="411" customWidth="1"/>
    <col min="13585" max="13585" width="3.5703125" style="411" customWidth="1"/>
    <col min="13586" max="13586" width="1.42578125" style="411" customWidth="1"/>
    <col min="13587" max="13587" width="7" style="411" customWidth="1"/>
    <col min="13588" max="13596" width="0" style="411" hidden="1" customWidth="1"/>
    <col min="13597" max="13597" width="9.42578125" style="411" customWidth="1"/>
    <col min="13598" max="13598" width="12.85546875" style="411" customWidth="1"/>
    <col min="13599" max="13599" width="14" style="411" customWidth="1"/>
    <col min="13600" max="13611" width="9.140625" style="411"/>
    <col min="13612" max="13632" width="0" style="411" hidden="1" customWidth="1"/>
    <col min="13633" max="13824" width="9.140625" style="411"/>
    <col min="13825" max="13825" width="7.140625" style="411" customWidth="1"/>
    <col min="13826" max="13826" width="1.42578125" style="411" customWidth="1"/>
    <col min="13827" max="13827" width="3.5703125" style="411" customWidth="1"/>
    <col min="13828" max="13828" width="3.7109375" style="411" customWidth="1"/>
    <col min="13829" max="13829" width="14.7109375" style="411" customWidth="1"/>
    <col min="13830" max="13831" width="9.5703125" style="411" customWidth="1"/>
    <col min="13832" max="13832" width="10.7109375" style="411" customWidth="1"/>
    <col min="13833" max="13833" width="6" style="411" customWidth="1"/>
    <col min="13834" max="13834" width="4.42578125" style="411" customWidth="1"/>
    <col min="13835" max="13835" width="9.85546875" style="411" customWidth="1"/>
    <col min="13836" max="13836" width="10.28515625" style="411" customWidth="1"/>
    <col min="13837" max="13838" width="5.140625" style="411" customWidth="1"/>
    <col min="13839" max="13839" width="1.7109375" style="411" customWidth="1"/>
    <col min="13840" max="13840" width="10.7109375" style="411" customWidth="1"/>
    <col min="13841" max="13841" width="3.5703125" style="411" customWidth="1"/>
    <col min="13842" max="13842" width="1.42578125" style="411" customWidth="1"/>
    <col min="13843" max="13843" width="7" style="411" customWidth="1"/>
    <col min="13844" max="13852" width="0" style="411" hidden="1" customWidth="1"/>
    <col min="13853" max="13853" width="9.42578125" style="411" customWidth="1"/>
    <col min="13854" max="13854" width="12.85546875" style="411" customWidth="1"/>
    <col min="13855" max="13855" width="14" style="411" customWidth="1"/>
    <col min="13856" max="13867" width="9.140625" style="411"/>
    <col min="13868" max="13888" width="0" style="411" hidden="1" customWidth="1"/>
    <col min="13889" max="14080" width="9.140625" style="411"/>
    <col min="14081" max="14081" width="7.140625" style="411" customWidth="1"/>
    <col min="14082" max="14082" width="1.42578125" style="411" customWidth="1"/>
    <col min="14083" max="14083" width="3.5703125" style="411" customWidth="1"/>
    <col min="14084" max="14084" width="3.7109375" style="411" customWidth="1"/>
    <col min="14085" max="14085" width="14.7109375" style="411" customWidth="1"/>
    <col min="14086" max="14087" width="9.5703125" style="411" customWidth="1"/>
    <col min="14088" max="14088" width="10.7109375" style="411" customWidth="1"/>
    <col min="14089" max="14089" width="6" style="411" customWidth="1"/>
    <col min="14090" max="14090" width="4.42578125" style="411" customWidth="1"/>
    <col min="14091" max="14091" width="9.85546875" style="411" customWidth="1"/>
    <col min="14092" max="14092" width="10.28515625" style="411" customWidth="1"/>
    <col min="14093" max="14094" width="5.140625" style="411" customWidth="1"/>
    <col min="14095" max="14095" width="1.7109375" style="411" customWidth="1"/>
    <col min="14096" max="14096" width="10.7109375" style="411" customWidth="1"/>
    <col min="14097" max="14097" width="3.5703125" style="411" customWidth="1"/>
    <col min="14098" max="14098" width="1.42578125" style="411" customWidth="1"/>
    <col min="14099" max="14099" width="7" style="411" customWidth="1"/>
    <col min="14100" max="14108" width="0" style="411" hidden="1" customWidth="1"/>
    <col min="14109" max="14109" width="9.42578125" style="411" customWidth="1"/>
    <col min="14110" max="14110" width="12.85546875" style="411" customWidth="1"/>
    <col min="14111" max="14111" width="14" style="411" customWidth="1"/>
    <col min="14112" max="14123" width="9.140625" style="411"/>
    <col min="14124" max="14144" width="0" style="411" hidden="1" customWidth="1"/>
    <col min="14145" max="14336" width="9.140625" style="411"/>
    <col min="14337" max="14337" width="7.140625" style="411" customWidth="1"/>
    <col min="14338" max="14338" width="1.42578125" style="411" customWidth="1"/>
    <col min="14339" max="14339" width="3.5703125" style="411" customWidth="1"/>
    <col min="14340" max="14340" width="3.7109375" style="411" customWidth="1"/>
    <col min="14341" max="14341" width="14.7109375" style="411" customWidth="1"/>
    <col min="14342" max="14343" width="9.5703125" style="411" customWidth="1"/>
    <col min="14344" max="14344" width="10.7109375" style="411" customWidth="1"/>
    <col min="14345" max="14345" width="6" style="411" customWidth="1"/>
    <col min="14346" max="14346" width="4.42578125" style="411" customWidth="1"/>
    <col min="14347" max="14347" width="9.85546875" style="411" customWidth="1"/>
    <col min="14348" max="14348" width="10.28515625" style="411" customWidth="1"/>
    <col min="14349" max="14350" width="5.140625" style="411" customWidth="1"/>
    <col min="14351" max="14351" width="1.7109375" style="411" customWidth="1"/>
    <col min="14352" max="14352" width="10.7109375" style="411" customWidth="1"/>
    <col min="14353" max="14353" width="3.5703125" style="411" customWidth="1"/>
    <col min="14354" max="14354" width="1.42578125" style="411" customWidth="1"/>
    <col min="14355" max="14355" width="7" style="411" customWidth="1"/>
    <col min="14356" max="14364" width="0" style="411" hidden="1" customWidth="1"/>
    <col min="14365" max="14365" width="9.42578125" style="411" customWidth="1"/>
    <col min="14366" max="14366" width="12.85546875" style="411" customWidth="1"/>
    <col min="14367" max="14367" width="14" style="411" customWidth="1"/>
    <col min="14368" max="14379" width="9.140625" style="411"/>
    <col min="14380" max="14400" width="0" style="411" hidden="1" customWidth="1"/>
    <col min="14401" max="14592" width="9.140625" style="411"/>
    <col min="14593" max="14593" width="7.140625" style="411" customWidth="1"/>
    <col min="14594" max="14594" width="1.42578125" style="411" customWidth="1"/>
    <col min="14595" max="14595" width="3.5703125" style="411" customWidth="1"/>
    <col min="14596" max="14596" width="3.7109375" style="411" customWidth="1"/>
    <col min="14597" max="14597" width="14.7109375" style="411" customWidth="1"/>
    <col min="14598" max="14599" width="9.5703125" style="411" customWidth="1"/>
    <col min="14600" max="14600" width="10.7109375" style="411" customWidth="1"/>
    <col min="14601" max="14601" width="6" style="411" customWidth="1"/>
    <col min="14602" max="14602" width="4.42578125" style="411" customWidth="1"/>
    <col min="14603" max="14603" width="9.85546875" style="411" customWidth="1"/>
    <col min="14604" max="14604" width="10.28515625" style="411" customWidth="1"/>
    <col min="14605" max="14606" width="5.140625" style="411" customWidth="1"/>
    <col min="14607" max="14607" width="1.7109375" style="411" customWidth="1"/>
    <col min="14608" max="14608" width="10.7109375" style="411" customWidth="1"/>
    <col min="14609" max="14609" width="3.5703125" style="411" customWidth="1"/>
    <col min="14610" max="14610" width="1.42578125" style="411" customWidth="1"/>
    <col min="14611" max="14611" width="7" style="411" customWidth="1"/>
    <col min="14612" max="14620" width="0" style="411" hidden="1" customWidth="1"/>
    <col min="14621" max="14621" width="9.42578125" style="411" customWidth="1"/>
    <col min="14622" max="14622" width="12.85546875" style="411" customWidth="1"/>
    <col min="14623" max="14623" width="14" style="411" customWidth="1"/>
    <col min="14624" max="14635" width="9.140625" style="411"/>
    <col min="14636" max="14656" width="0" style="411" hidden="1" customWidth="1"/>
    <col min="14657" max="14848" width="9.140625" style="411"/>
    <col min="14849" max="14849" width="7.140625" style="411" customWidth="1"/>
    <col min="14850" max="14850" width="1.42578125" style="411" customWidth="1"/>
    <col min="14851" max="14851" width="3.5703125" style="411" customWidth="1"/>
    <col min="14852" max="14852" width="3.7109375" style="411" customWidth="1"/>
    <col min="14853" max="14853" width="14.7109375" style="411" customWidth="1"/>
    <col min="14854" max="14855" width="9.5703125" style="411" customWidth="1"/>
    <col min="14856" max="14856" width="10.7109375" style="411" customWidth="1"/>
    <col min="14857" max="14857" width="6" style="411" customWidth="1"/>
    <col min="14858" max="14858" width="4.42578125" style="411" customWidth="1"/>
    <col min="14859" max="14859" width="9.85546875" style="411" customWidth="1"/>
    <col min="14860" max="14860" width="10.28515625" style="411" customWidth="1"/>
    <col min="14861" max="14862" width="5.140625" style="411" customWidth="1"/>
    <col min="14863" max="14863" width="1.7109375" style="411" customWidth="1"/>
    <col min="14864" max="14864" width="10.7109375" style="411" customWidth="1"/>
    <col min="14865" max="14865" width="3.5703125" style="411" customWidth="1"/>
    <col min="14866" max="14866" width="1.42578125" style="411" customWidth="1"/>
    <col min="14867" max="14867" width="7" style="411" customWidth="1"/>
    <col min="14868" max="14876" width="0" style="411" hidden="1" customWidth="1"/>
    <col min="14877" max="14877" width="9.42578125" style="411" customWidth="1"/>
    <col min="14878" max="14878" width="12.85546875" style="411" customWidth="1"/>
    <col min="14879" max="14879" width="14" style="411" customWidth="1"/>
    <col min="14880" max="14891" width="9.140625" style="411"/>
    <col min="14892" max="14912" width="0" style="411" hidden="1" customWidth="1"/>
    <col min="14913" max="15104" width="9.140625" style="411"/>
    <col min="15105" max="15105" width="7.140625" style="411" customWidth="1"/>
    <col min="15106" max="15106" width="1.42578125" style="411" customWidth="1"/>
    <col min="15107" max="15107" width="3.5703125" style="411" customWidth="1"/>
    <col min="15108" max="15108" width="3.7109375" style="411" customWidth="1"/>
    <col min="15109" max="15109" width="14.7109375" style="411" customWidth="1"/>
    <col min="15110" max="15111" width="9.5703125" style="411" customWidth="1"/>
    <col min="15112" max="15112" width="10.7109375" style="411" customWidth="1"/>
    <col min="15113" max="15113" width="6" style="411" customWidth="1"/>
    <col min="15114" max="15114" width="4.42578125" style="411" customWidth="1"/>
    <col min="15115" max="15115" width="9.85546875" style="411" customWidth="1"/>
    <col min="15116" max="15116" width="10.28515625" style="411" customWidth="1"/>
    <col min="15117" max="15118" width="5.140625" style="411" customWidth="1"/>
    <col min="15119" max="15119" width="1.7109375" style="411" customWidth="1"/>
    <col min="15120" max="15120" width="10.7109375" style="411" customWidth="1"/>
    <col min="15121" max="15121" width="3.5703125" style="411" customWidth="1"/>
    <col min="15122" max="15122" width="1.42578125" style="411" customWidth="1"/>
    <col min="15123" max="15123" width="7" style="411" customWidth="1"/>
    <col min="15124" max="15132" width="0" style="411" hidden="1" customWidth="1"/>
    <col min="15133" max="15133" width="9.42578125" style="411" customWidth="1"/>
    <col min="15134" max="15134" width="12.85546875" style="411" customWidth="1"/>
    <col min="15135" max="15135" width="14" style="411" customWidth="1"/>
    <col min="15136" max="15147" width="9.140625" style="411"/>
    <col min="15148" max="15168" width="0" style="411" hidden="1" customWidth="1"/>
    <col min="15169" max="15360" width="9.140625" style="411"/>
    <col min="15361" max="15361" width="7.140625" style="411" customWidth="1"/>
    <col min="15362" max="15362" width="1.42578125" style="411" customWidth="1"/>
    <col min="15363" max="15363" width="3.5703125" style="411" customWidth="1"/>
    <col min="15364" max="15364" width="3.7109375" style="411" customWidth="1"/>
    <col min="15365" max="15365" width="14.7109375" style="411" customWidth="1"/>
    <col min="15366" max="15367" width="9.5703125" style="411" customWidth="1"/>
    <col min="15368" max="15368" width="10.7109375" style="411" customWidth="1"/>
    <col min="15369" max="15369" width="6" style="411" customWidth="1"/>
    <col min="15370" max="15370" width="4.42578125" style="411" customWidth="1"/>
    <col min="15371" max="15371" width="9.85546875" style="411" customWidth="1"/>
    <col min="15372" max="15372" width="10.28515625" style="411" customWidth="1"/>
    <col min="15373" max="15374" width="5.140625" style="411" customWidth="1"/>
    <col min="15375" max="15375" width="1.7109375" style="411" customWidth="1"/>
    <col min="15376" max="15376" width="10.7109375" style="411" customWidth="1"/>
    <col min="15377" max="15377" width="3.5703125" style="411" customWidth="1"/>
    <col min="15378" max="15378" width="1.42578125" style="411" customWidth="1"/>
    <col min="15379" max="15379" width="7" style="411" customWidth="1"/>
    <col min="15380" max="15388" width="0" style="411" hidden="1" customWidth="1"/>
    <col min="15389" max="15389" width="9.42578125" style="411" customWidth="1"/>
    <col min="15390" max="15390" width="12.85546875" style="411" customWidth="1"/>
    <col min="15391" max="15391" width="14" style="411" customWidth="1"/>
    <col min="15392" max="15403" width="9.140625" style="411"/>
    <col min="15404" max="15424" width="0" style="411" hidden="1" customWidth="1"/>
    <col min="15425" max="15616" width="9.140625" style="411"/>
    <col min="15617" max="15617" width="7.140625" style="411" customWidth="1"/>
    <col min="15618" max="15618" width="1.42578125" style="411" customWidth="1"/>
    <col min="15619" max="15619" width="3.5703125" style="411" customWidth="1"/>
    <col min="15620" max="15620" width="3.7109375" style="411" customWidth="1"/>
    <col min="15621" max="15621" width="14.7109375" style="411" customWidth="1"/>
    <col min="15622" max="15623" width="9.5703125" style="411" customWidth="1"/>
    <col min="15624" max="15624" width="10.7109375" style="411" customWidth="1"/>
    <col min="15625" max="15625" width="6" style="411" customWidth="1"/>
    <col min="15626" max="15626" width="4.42578125" style="411" customWidth="1"/>
    <col min="15627" max="15627" width="9.85546875" style="411" customWidth="1"/>
    <col min="15628" max="15628" width="10.28515625" style="411" customWidth="1"/>
    <col min="15629" max="15630" width="5.140625" style="411" customWidth="1"/>
    <col min="15631" max="15631" width="1.7109375" style="411" customWidth="1"/>
    <col min="15632" max="15632" width="10.7109375" style="411" customWidth="1"/>
    <col min="15633" max="15633" width="3.5703125" style="411" customWidth="1"/>
    <col min="15634" max="15634" width="1.42578125" style="411" customWidth="1"/>
    <col min="15635" max="15635" width="7" style="411" customWidth="1"/>
    <col min="15636" max="15644" width="0" style="411" hidden="1" customWidth="1"/>
    <col min="15645" max="15645" width="9.42578125" style="411" customWidth="1"/>
    <col min="15646" max="15646" width="12.85546875" style="411" customWidth="1"/>
    <col min="15647" max="15647" width="14" style="411" customWidth="1"/>
    <col min="15648" max="15659" width="9.140625" style="411"/>
    <col min="15660" max="15680" width="0" style="411" hidden="1" customWidth="1"/>
    <col min="15681" max="15872" width="9.140625" style="411"/>
    <col min="15873" max="15873" width="7.140625" style="411" customWidth="1"/>
    <col min="15874" max="15874" width="1.42578125" style="411" customWidth="1"/>
    <col min="15875" max="15875" width="3.5703125" style="411" customWidth="1"/>
    <col min="15876" max="15876" width="3.7109375" style="411" customWidth="1"/>
    <col min="15877" max="15877" width="14.7109375" style="411" customWidth="1"/>
    <col min="15878" max="15879" width="9.5703125" style="411" customWidth="1"/>
    <col min="15880" max="15880" width="10.7109375" style="411" customWidth="1"/>
    <col min="15881" max="15881" width="6" style="411" customWidth="1"/>
    <col min="15882" max="15882" width="4.42578125" style="411" customWidth="1"/>
    <col min="15883" max="15883" width="9.85546875" style="411" customWidth="1"/>
    <col min="15884" max="15884" width="10.28515625" style="411" customWidth="1"/>
    <col min="15885" max="15886" width="5.140625" style="411" customWidth="1"/>
    <col min="15887" max="15887" width="1.7109375" style="411" customWidth="1"/>
    <col min="15888" max="15888" width="10.7109375" style="411" customWidth="1"/>
    <col min="15889" max="15889" width="3.5703125" style="411" customWidth="1"/>
    <col min="15890" max="15890" width="1.42578125" style="411" customWidth="1"/>
    <col min="15891" max="15891" width="7" style="411" customWidth="1"/>
    <col min="15892" max="15900" width="0" style="411" hidden="1" customWidth="1"/>
    <col min="15901" max="15901" width="9.42578125" style="411" customWidth="1"/>
    <col min="15902" max="15902" width="12.85546875" style="411" customWidth="1"/>
    <col min="15903" max="15903" width="14" style="411" customWidth="1"/>
    <col min="15904" max="15915" width="9.140625" style="411"/>
    <col min="15916" max="15936" width="0" style="411" hidden="1" customWidth="1"/>
    <col min="15937" max="16128" width="9.140625" style="411"/>
    <col min="16129" max="16129" width="7.140625" style="411" customWidth="1"/>
    <col min="16130" max="16130" width="1.42578125" style="411" customWidth="1"/>
    <col min="16131" max="16131" width="3.5703125" style="411" customWidth="1"/>
    <col min="16132" max="16132" width="3.7109375" style="411" customWidth="1"/>
    <col min="16133" max="16133" width="14.7109375" style="411" customWidth="1"/>
    <col min="16134" max="16135" width="9.5703125" style="411" customWidth="1"/>
    <col min="16136" max="16136" width="10.7109375" style="411" customWidth="1"/>
    <col min="16137" max="16137" width="6" style="411" customWidth="1"/>
    <col min="16138" max="16138" width="4.42578125" style="411" customWidth="1"/>
    <col min="16139" max="16139" width="9.85546875" style="411" customWidth="1"/>
    <col min="16140" max="16140" width="10.28515625" style="411" customWidth="1"/>
    <col min="16141" max="16142" width="5.140625" style="411" customWidth="1"/>
    <col min="16143" max="16143" width="1.7109375" style="411" customWidth="1"/>
    <col min="16144" max="16144" width="10.7109375" style="411" customWidth="1"/>
    <col min="16145" max="16145" width="3.5703125" style="411" customWidth="1"/>
    <col min="16146" max="16146" width="1.42578125" style="411" customWidth="1"/>
    <col min="16147" max="16147" width="7" style="411" customWidth="1"/>
    <col min="16148" max="16156" width="0" style="411" hidden="1" customWidth="1"/>
    <col min="16157" max="16157" width="9.42578125" style="411" customWidth="1"/>
    <col min="16158" max="16158" width="12.85546875" style="411" customWidth="1"/>
    <col min="16159" max="16159" width="14" style="411" customWidth="1"/>
    <col min="16160" max="16171" width="9.140625" style="411"/>
    <col min="16172" max="16192" width="0" style="411" hidden="1" customWidth="1"/>
    <col min="16193" max="16384" width="9.140625" style="411"/>
  </cols>
  <sheetData>
    <row r="2" spans="2:63" s="338" customFormat="1" ht="6.95" customHeight="1"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7"/>
    </row>
    <row r="3" spans="2:63" s="338" customFormat="1" ht="36.950000000000003" customHeight="1">
      <c r="B3" s="339"/>
      <c r="C3" s="582" t="s">
        <v>2023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340"/>
    </row>
    <row r="4" spans="2:63" s="338" customFormat="1" ht="6.95" customHeight="1">
      <c r="B4" s="33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340"/>
    </row>
    <row r="5" spans="2:63" s="338" customFormat="1" ht="30" customHeight="1">
      <c r="B5" s="339"/>
      <c r="C5" s="337" t="s">
        <v>1321</v>
      </c>
      <c r="D5" s="409"/>
      <c r="E5" s="409"/>
      <c r="F5" s="584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409"/>
      <c r="R5" s="340"/>
    </row>
    <row r="6" spans="2:63" s="338" customFormat="1" ht="36.950000000000003" customHeight="1">
      <c r="B6" s="339"/>
      <c r="C6" s="348" t="s">
        <v>1322</v>
      </c>
      <c r="D6" s="409"/>
      <c r="E6" s="409"/>
      <c r="F6" s="583" t="s">
        <v>2019</v>
      </c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409"/>
      <c r="R6" s="340"/>
    </row>
    <row r="7" spans="2:63" s="338" customFormat="1" ht="6.95" customHeight="1">
      <c r="B7" s="33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340"/>
    </row>
    <row r="8" spans="2:63" s="338" customFormat="1" ht="18" customHeight="1">
      <c r="B8" s="339"/>
      <c r="C8" s="337" t="s">
        <v>1323</v>
      </c>
      <c r="D8" s="409"/>
      <c r="E8" s="409"/>
      <c r="F8" s="410" t="s">
        <v>2020</v>
      </c>
      <c r="G8" s="409"/>
      <c r="H8" s="409"/>
      <c r="I8" s="409"/>
      <c r="J8" s="409"/>
      <c r="K8" s="337" t="s">
        <v>1324</v>
      </c>
      <c r="L8" s="409"/>
      <c r="M8" s="585"/>
      <c r="N8" s="581"/>
      <c r="O8" s="581"/>
      <c r="P8" s="581"/>
      <c r="Q8" s="409"/>
      <c r="R8" s="340"/>
    </row>
    <row r="9" spans="2:63" s="338" customFormat="1" ht="6.95" customHeight="1">
      <c r="B9" s="33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340"/>
    </row>
    <row r="10" spans="2:63" s="338" customFormat="1" ht="15">
      <c r="B10" s="339"/>
      <c r="C10" s="337" t="s">
        <v>1325</v>
      </c>
      <c r="D10" s="409"/>
      <c r="E10" s="409"/>
      <c r="F10" s="410"/>
      <c r="G10" s="409"/>
      <c r="H10" s="409"/>
      <c r="I10" s="409"/>
      <c r="J10" s="409"/>
      <c r="K10" s="337" t="s">
        <v>1327</v>
      </c>
      <c r="L10" s="409"/>
      <c r="M10" s="586"/>
      <c r="N10" s="581"/>
      <c r="O10" s="581"/>
      <c r="P10" s="581"/>
      <c r="Q10" s="581"/>
      <c r="R10" s="340"/>
    </row>
    <row r="11" spans="2:63" s="338" customFormat="1" ht="14.45" customHeight="1">
      <c r="B11" s="339"/>
      <c r="C11" s="337" t="s">
        <v>1326</v>
      </c>
      <c r="D11" s="409"/>
      <c r="E11" s="409"/>
      <c r="F11" s="410"/>
      <c r="G11" s="409"/>
      <c r="H11" s="409"/>
      <c r="I11" s="409"/>
      <c r="J11" s="409"/>
      <c r="K11" s="337" t="s">
        <v>1328</v>
      </c>
      <c r="L11" s="409"/>
      <c r="M11" s="586" t="s">
        <v>2021</v>
      </c>
      <c r="N11" s="581"/>
      <c r="O11" s="581"/>
      <c r="P11" s="581"/>
      <c r="Q11" s="581"/>
      <c r="R11" s="340"/>
    </row>
    <row r="12" spans="2:63" s="338" customFormat="1" ht="10.35" customHeight="1">
      <c r="B12" s="33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340"/>
    </row>
    <row r="13" spans="2:63" s="349" customFormat="1" ht="29.25" customHeight="1">
      <c r="B13" s="350"/>
      <c r="C13" s="351" t="s">
        <v>1335</v>
      </c>
      <c r="D13" s="405" t="s">
        <v>33</v>
      </c>
      <c r="E13" s="405" t="s">
        <v>31</v>
      </c>
      <c r="F13" s="591" t="s">
        <v>63</v>
      </c>
      <c r="G13" s="592"/>
      <c r="H13" s="592"/>
      <c r="I13" s="592"/>
      <c r="J13" s="405" t="s">
        <v>12</v>
      </c>
      <c r="K13" s="405" t="s">
        <v>1336</v>
      </c>
      <c r="L13" s="593" t="s">
        <v>1337</v>
      </c>
      <c r="M13" s="592"/>
      <c r="N13" s="591" t="s">
        <v>1331</v>
      </c>
      <c r="O13" s="592"/>
      <c r="P13" s="592"/>
      <c r="Q13" s="594"/>
      <c r="R13" s="352"/>
      <c r="T13" s="353" t="s">
        <v>1361</v>
      </c>
      <c r="U13" s="354" t="s">
        <v>24</v>
      </c>
      <c r="V13" s="354" t="s">
        <v>1362</v>
      </c>
      <c r="W13" s="354" t="s">
        <v>1363</v>
      </c>
      <c r="X13" s="354" t="s">
        <v>1364</v>
      </c>
      <c r="Y13" s="354" t="s">
        <v>1365</v>
      </c>
      <c r="Z13" s="354" t="s">
        <v>1366</v>
      </c>
      <c r="AA13" s="355" t="s">
        <v>1367</v>
      </c>
    </row>
    <row r="14" spans="2:63" s="338" customFormat="1" ht="29.25" customHeight="1">
      <c r="B14" s="339"/>
      <c r="C14" s="356" t="s">
        <v>1329</v>
      </c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595">
        <f>N15+N23</f>
        <v>0</v>
      </c>
      <c r="O14" s="596"/>
      <c r="P14" s="596"/>
      <c r="Q14" s="596"/>
      <c r="R14" s="340"/>
      <c r="T14" s="357"/>
      <c r="U14" s="341"/>
      <c r="V14" s="341"/>
      <c r="W14" s="358" t="e">
        <f>W15+W23+#REF!</f>
        <v>#REF!</v>
      </c>
      <c r="X14" s="341"/>
      <c r="Y14" s="358" t="e">
        <f>Y15+Y23+#REF!</f>
        <v>#REF!</v>
      </c>
      <c r="Z14" s="341"/>
      <c r="AA14" s="359" t="e">
        <f>AA15+AA23+#REF!</f>
        <v>#REF!</v>
      </c>
      <c r="AT14" s="336" t="s">
        <v>1368</v>
      </c>
      <c r="AU14" s="336" t="s">
        <v>1360</v>
      </c>
      <c r="BK14" s="360" t="e">
        <f>BK15+BK23+#REF!</f>
        <v>#REF!</v>
      </c>
    </row>
    <row r="15" spans="2:63" s="361" customFormat="1" ht="37.35" customHeight="1">
      <c r="B15" s="362"/>
      <c r="C15" s="363"/>
      <c r="D15" s="364" t="s">
        <v>1380</v>
      </c>
      <c r="E15" s="364"/>
      <c r="F15" s="364"/>
      <c r="G15" s="364"/>
      <c r="H15" s="364"/>
      <c r="I15" s="364"/>
      <c r="J15" s="364"/>
      <c r="K15" s="364"/>
      <c r="L15" s="364"/>
      <c r="M15" s="364"/>
      <c r="N15" s="587">
        <f>BK15</f>
        <v>0</v>
      </c>
      <c r="O15" s="588"/>
      <c r="P15" s="588"/>
      <c r="Q15" s="588"/>
      <c r="R15" s="365"/>
      <c r="T15" s="366"/>
      <c r="U15" s="363"/>
      <c r="V15" s="363"/>
      <c r="W15" s="367">
        <f>W16+W19</f>
        <v>28.69</v>
      </c>
      <c r="X15" s="363"/>
      <c r="Y15" s="367">
        <f>Y16+Y19</f>
        <v>6.45E-3</v>
      </c>
      <c r="Z15" s="363"/>
      <c r="AA15" s="368">
        <f>AA16+AA19</f>
        <v>0</v>
      </c>
      <c r="AR15" s="369" t="s">
        <v>2</v>
      </c>
      <c r="AT15" s="370" t="s">
        <v>1368</v>
      </c>
      <c r="AU15" s="370" t="s">
        <v>1369</v>
      </c>
      <c r="AY15" s="369" t="s">
        <v>1370</v>
      </c>
      <c r="BK15" s="371">
        <f>BK16+BK19</f>
        <v>0</v>
      </c>
    </row>
    <row r="16" spans="2:63" s="361" customFormat="1" ht="19.899999999999999" customHeight="1">
      <c r="B16" s="362"/>
      <c r="C16" s="363"/>
      <c r="D16" s="372" t="s">
        <v>1381</v>
      </c>
      <c r="E16" s="372"/>
      <c r="F16" s="372"/>
      <c r="G16" s="372"/>
      <c r="H16" s="372"/>
      <c r="I16" s="372"/>
      <c r="J16" s="372"/>
      <c r="K16" s="372"/>
      <c r="L16" s="372"/>
      <c r="M16" s="372"/>
      <c r="N16" s="589">
        <f>BK16</f>
        <v>0</v>
      </c>
      <c r="O16" s="590"/>
      <c r="P16" s="590"/>
      <c r="Q16" s="590"/>
      <c r="R16" s="365"/>
      <c r="T16" s="366"/>
      <c r="U16" s="363"/>
      <c r="V16" s="363"/>
      <c r="W16" s="367">
        <f>SUM(W17:W18)</f>
        <v>18.8</v>
      </c>
      <c r="X16" s="363"/>
      <c r="Y16" s="367">
        <f>SUM(Y17:Y18)</f>
        <v>0</v>
      </c>
      <c r="Z16" s="363"/>
      <c r="AA16" s="368">
        <f>SUM(AA17:AA18)</f>
        <v>0</v>
      </c>
      <c r="AR16" s="369" t="s">
        <v>2</v>
      </c>
      <c r="AT16" s="370" t="s">
        <v>1368</v>
      </c>
      <c r="AU16" s="370" t="s">
        <v>1</v>
      </c>
      <c r="AY16" s="369" t="s">
        <v>1370</v>
      </c>
      <c r="BK16" s="371">
        <f>SUM(BK17:BK18)</f>
        <v>0</v>
      </c>
    </row>
    <row r="17" spans="2:65" s="338" customFormat="1" ht="31.5" customHeight="1">
      <c r="B17" s="373"/>
      <c r="C17" s="374" t="s">
        <v>1</v>
      </c>
      <c r="D17" s="374" t="s">
        <v>1338</v>
      </c>
      <c r="E17" s="375" t="s">
        <v>1399</v>
      </c>
      <c r="F17" s="597" t="s">
        <v>1400</v>
      </c>
      <c r="G17" s="598"/>
      <c r="H17" s="598"/>
      <c r="I17" s="598"/>
      <c r="J17" s="376" t="s">
        <v>8</v>
      </c>
      <c r="K17" s="377">
        <v>200</v>
      </c>
      <c r="L17" s="599">
        <v>0</v>
      </c>
      <c r="M17" s="598"/>
      <c r="N17" s="599">
        <f>ROUND(L17*K17,2)</f>
        <v>0</v>
      </c>
      <c r="O17" s="598"/>
      <c r="P17" s="598"/>
      <c r="Q17" s="598"/>
      <c r="R17" s="378"/>
      <c r="T17" s="379" t="s">
        <v>1111</v>
      </c>
      <c r="U17" s="380" t="s">
        <v>1330</v>
      </c>
      <c r="V17" s="381">
        <v>9.4E-2</v>
      </c>
      <c r="W17" s="381">
        <f>V17*K17</f>
        <v>18.8</v>
      </c>
      <c r="X17" s="381">
        <v>0</v>
      </c>
      <c r="Y17" s="381">
        <f>X17*K17</f>
        <v>0</v>
      </c>
      <c r="Z17" s="381">
        <v>0</v>
      </c>
      <c r="AA17" s="382">
        <f>Z17*K17</f>
        <v>0</v>
      </c>
      <c r="AR17" s="336" t="s">
        <v>1385</v>
      </c>
      <c r="AT17" s="336" t="s">
        <v>1338</v>
      </c>
      <c r="AU17" s="336" t="s">
        <v>2</v>
      </c>
      <c r="AY17" s="336" t="s">
        <v>1370</v>
      </c>
      <c r="BE17" s="383">
        <f>IF(U17="základní",N17,0)</f>
        <v>0</v>
      </c>
      <c r="BF17" s="383">
        <f>IF(U17="snížená",N17,0)</f>
        <v>0</v>
      </c>
      <c r="BG17" s="383">
        <f>IF(U17="zákl. přenesená",N17,0)</f>
        <v>0</v>
      </c>
      <c r="BH17" s="383">
        <f>IF(U17="sníž. přenesená",N17,0)</f>
        <v>0</v>
      </c>
      <c r="BI17" s="383">
        <f>IF(U17="nulová",N17,0)</f>
        <v>0</v>
      </c>
      <c r="BJ17" s="336" t="s">
        <v>1</v>
      </c>
      <c r="BK17" s="383">
        <f>ROUND(L17*K17,2)</f>
        <v>0</v>
      </c>
      <c r="BL17" s="336" t="s">
        <v>1385</v>
      </c>
      <c r="BM17" s="336" t="s">
        <v>1504</v>
      </c>
    </row>
    <row r="18" spans="2:65" s="338" customFormat="1" ht="22.5" customHeight="1">
      <c r="B18" s="373"/>
      <c r="C18" s="384" t="s">
        <v>2</v>
      </c>
      <c r="D18" s="384" t="s">
        <v>1346</v>
      </c>
      <c r="E18" s="385" t="s">
        <v>1402</v>
      </c>
      <c r="F18" s="600" t="s">
        <v>1403</v>
      </c>
      <c r="G18" s="601"/>
      <c r="H18" s="601"/>
      <c r="I18" s="601"/>
      <c r="J18" s="386" t="s">
        <v>1346</v>
      </c>
      <c r="K18" s="387">
        <v>200</v>
      </c>
      <c r="L18" s="602">
        <v>0</v>
      </c>
      <c r="M18" s="601"/>
      <c r="N18" s="602">
        <f>ROUND(L18*K18,2)</f>
        <v>0</v>
      </c>
      <c r="O18" s="598"/>
      <c r="P18" s="598"/>
      <c r="Q18" s="598"/>
      <c r="R18" s="378"/>
      <c r="T18" s="379" t="s">
        <v>1111</v>
      </c>
      <c r="U18" s="380" t="s">
        <v>1330</v>
      </c>
      <c r="V18" s="381">
        <v>0</v>
      </c>
      <c r="W18" s="381">
        <f>V18*K18</f>
        <v>0</v>
      </c>
      <c r="X18" s="381">
        <v>0</v>
      </c>
      <c r="Y18" s="381">
        <f>X18*K18</f>
        <v>0</v>
      </c>
      <c r="Z18" s="381">
        <v>0</v>
      </c>
      <c r="AA18" s="382">
        <f>Z18*K18</f>
        <v>0</v>
      </c>
      <c r="AR18" s="336" t="s">
        <v>1390</v>
      </c>
      <c r="AT18" s="336" t="s">
        <v>1346</v>
      </c>
      <c r="AU18" s="336" t="s">
        <v>2</v>
      </c>
      <c r="AY18" s="336" t="s">
        <v>1370</v>
      </c>
      <c r="BE18" s="383">
        <f>IF(U18="základní",N18,0)</f>
        <v>0</v>
      </c>
      <c r="BF18" s="383">
        <f>IF(U18="snížená",N18,0)</f>
        <v>0</v>
      </c>
      <c r="BG18" s="383">
        <f>IF(U18="zákl. přenesená",N18,0)</f>
        <v>0</v>
      </c>
      <c r="BH18" s="383">
        <f>IF(U18="sníž. přenesená",N18,0)</f>
        <v>0</v>
      </c>
      <c r="BI18" s="383">
        <f>IF(U18="nulová",N18,0)</f>
        <v>0</v>
      </c>
      <c r="BJ18" s="336" t="s">
        <v>1</v>
      </c>
      <c r="BK18" s="383">
        <f>ROUND(L18*K18,2)</f>
        <v>0</v>
      </c>
      <c r="BL18" s="336" t="s">
        <v>1385</v>
      </c>
      <c r="BM18" s="336" t="s">
        <v>1505</v>
      </c>
    </row>
    <row r="19" spans="2:65" s="361" customFormat="1" ht="29.85" customHeight="1">
      <c r="B19" s="362"/>
      <c r="C19" s="363"/>
      <c r="D19" s="372" t="s">
        <v>1382</v>
      </c>
      <c r="E19" s="372"/>
      <c r="F19" s="372"/>
      <c r="G19" s="372"/>
      <c r="H19" s="372"/>
      <c r="I19" s="372"/>
      <c r="J19" s="372"/>
      <c r="K19" s="372"/>
      <c r="L19" s="372"/>
      <c r="M19" s="372"/>
      <c r="N19" s="603">
        <f>BK19</f>
        <v>0</v>
      </c>
      <c r="O19" s="604"/>
      <c r="P19" s="604"/>
      <c r="Q19" s="604"/>
      <c r="R19" s="365"/>
      <c r="T19" s="366"/>
      <c r="U19" s="363"/>
      <c r="V19" s="363"/>
      <c r="W19" s="367">
        <f>SUM(W20:W22)</f>
        <v>9.89</v>
      </c>
      <c r="X19" s="363"/>
      <c r="Y19" s="367">
        <f>SUM(Y20:Y22)</f>
        <v>6.45E-3</v>
      </c>
      <c r="Z19" s="363"/>
      <c r="AA19" s="368">
        <f>SUM(AA20:AA22)</f>
        <v>0</v>
      </c>
      <c r="AR19" s="369" t="s">
        <v>2</v>
      </c>
      <c r="AT19" s="370" t="s">
        <v>1368</v>
      </c>
      <c r="AU19" s="370" t="s">
        <v>1</v>
      </c>
      <c r="AY19" s="369" t="s">
        <v>1370</v>
      </c>
      <c r="BK19" s="371">
        <f>SUM(BK20:BK22)</f>
        <v>0</v>
      </c>
    </row>
    <row r="20" spans="2:65" s="338" customFormat="1" ht="22.5" customHeight="1">
      <c r="B20" s="373"/>
      <c r="C20" s="374" t="s">
        <v>3</v>
      </c>
      <c r="D20" s="374" t="s">
        <v>1338</v>
      </c>
      <c r="E20" s="375" t="s">
        <v>1424</v>
      </c>
      <c r="F20" s="597" t="s">
        <v>1425</v>
      </c>
      <c r="G20" s="598"/>
      <c r="H20" s="598"/>
      <c r="I20" s="598"/>
      <c r="J20" s="376" t="s">
        <v>8</v>
      </c>
      <c r="K20" s="377">
        <v>215</v>
      </c>
      <c r="L20" s="599">
        <v>0</v>
      </c>
      <c r="M20" s="598"/>
      <c r="N20" s="599">
        <f>ROUND(L20*K20,2)</f>
        <v>0</v>
      </c>
      <c r="O20" s="598"/>
      <c r="P20" s="598"/>
      <c r="Q20" s="598"/>
      <c r="R20" s="378"/>
      <c r="T20" s="379" t="s">
        <v>1111</v>
      </c>
      <c r="U20" s="380" t="s">
        <v>1330</v>
      </c>
      <c r="V20" s="381">
        <v>4.5999999999999999E-2</v>
      </c>
      <c r="W20" s="381">
        <f>V20*K20</f>
        <v>9.89</v>
      </c>
      <c r="X20" s="381">
        <v>0</v>
      </c>
      <c r="Y20" s="381">
        <f>X20*K20</f>
        <v>0</v>
      </c>
      <c r="Z20" s="381">
        <v>0</v>
      </c>
      <c r="AA20" s="382">
        <f>Z20*K20</f>
        <v>0</v>
      </c>
      <c r="AR20" s="336" t="s">
        <v>1385</v>
      </c>
      <c r="AT20" s="336" t="s">
        <v>1338</v>
      </c>
      <c r="AU20" s="336" t="s">
        <v>2</v>
      </c>
      <c r="AY20" s="336" t="s">
        <v>1370</v>
      </c>
      <c r="BE20" s="383">
        <f>IF(U20="základní",N20,0)</f>
        <v>0</v>
      </c>
      <c r="BF20" s="383">
        <f>IF(U20="snížená",N20,0)</f>
        <v>0</v>
      </c>
      <c r="BG20" s="383">
        <f>IF(U20="zákl. přenesená",N20,0)</f>
        <v>0</v>
      </c>
      <c r="BH20" s="383">
        <f>IF(U20="sníž. přenesená",N20,0)</f>
        <v>0</v>
      </c>
      <c r="BI20" s="383">
        <f>IF(U20="nulová",N20,0)</f>
        <v>0</v>
      </c>
      <c r="BJ20" s="336" t="s">
        <v>1</v>
      </c>
      <c r="BK20" s="383">
        <f>ROUND(L20*K20,2)</f>
        <v>0</v>
      </c>
      <c r="BL20" s="336" t="s">
        <v>1385</v>
      </c>
      <c r="BM20" s="336" t="s">
        <v>1506</v>
      </c>
    </row>
    <row r="21" spans="2:65" s="338" customFormat="1" ht="22.5" customHeight="1">
      <c r="B21" s="373"/>
      <c r="C21" s="384" t="s">
        <v>1345</v>
      </c>
      <c r="D21" s="384" t="s">
        <v>1346</v>
      </c>
      <c r="E21" s="385" t="s">
        <v>1451</v>
      </c>
      <c r="F21" s="600" t="s">
        <v>1507</v>
      </c>
      <c r="G21" s="601"/>
      <c r="H21" s="601"/>
      <c r="I21" s="601"/>
      <c r="J21" s="386" t="s">
        <v>8</v>
      </c>
      <c r="K21" s="387">
        <v>215</v>
      </c>
      <c r="L21" s="602">
        <v>0</v>
      </c>
      <c r="M21" s="601"/>
      <c r="N21" s="602">
        <f>ROUND(L21*K21,2)</f>
        <v>0</v>
      </c>
      <c r="O21" s="598"/>
      <c r="P21" s="598"/>
      <c r="Q21" s="598"/>
      <c r="R21" s="378"/>
      <c r="T21" s="379" t="s">
        <v>1111</v>
      </c>
      <c r="U21" s="380" t="s">
        <v>1330</v>
      </c>
      <c r="V21" s="381">
        <v>0</v>
      </c>
      <c r="W21" s="381">
        <f>V21*K21</f>
        <v>0</v>
      </c>
      <c r="X21" s="381">
        <v>3.0000000000000001E-5</v>
      </c>
      <c r="Y21" s="381">
        <f>X21*K21</f>
        <v>6.45E-3</v>
      </c>
      <c r="Z21" s="381">
        <v>0</v>
      </c>
      <c r="AA21" s="382">
        <f>Z21*K21</f>
        <v>0</v>
      </c>
      <c r="AR21" s="336" t="s">
        <v>1390</v>
      </c>
      <c r="AT21" s="336" t="s">
        <v>1346</v>
      </c>
      <c r="AU21" s="336" t="s">
        <v>2</v>
      </c>
      <c r="AY21" s="336" t="s">
        <v>1370</v>
      </c>
      <c r="BE21" s="383">
        <f>IF(U21="základní",N21,0)</f>
        <v>0</v>
      </c>
      <c r="BF21" s="383">
        <f>IF(U21="snížená",N21,0)</f>
        <v>0</v>
      </c>
      <c r="BG21" s="383">
        <f>IF(U21="zákl. přenesená",N21,0)</f>
        <v>0</v>
      </c>
      <c r="BH21" s="383">
        <f>IF(U21="sníž. přenesená",N21,0)</f>
        <v>0</v>
      </c>
      <c r="BI21" s="383">
        <f>IF(U21="nulová",N21,0)</f>
        <v>0</v>
      </c>
      <c r="BJ21" s="336" t="s">
        <v>1</v>
      </c>
      <c r="BK21" s="383">
        <f>ROUND(L21*K21,2)</f>
        <v>0</v>
      </c>
      <c r="BL21" s="336" t="s">
        <v>1385</v>
      </c>
      <c r="BM21" s="336" t="s">
        <v>1508</v>
      </c>
    </row>
    <row r="22" spans="2:65" s="338" customFormat="1" ht="22.5" customHeight="1">
      <c r="B22" s="339"/>
      <c r="C22" s="409"/>
      <c r="D22" s="409"/>
      <c r="E22" s="409"/>
      <c r="F22" s="580" t="s">
        <v>1509</v>
      </c>
      <c r="G22" s="581"/>
      <c r="H22" s="581"/>
      <c r="I22" s="581"/>
      <c r="J22" s="409"/>
      <c r="K22" s="409"/>
      <c r="L22" s="409"/>
      <c r="M22" s="409"/>
      <c r="N22" s="409"/>
      <c r="O22" s="409"/>
      <c r="P22" s="409"/>
      <c r="Q22" s="409"/>
      <c r="R22" s="340"/>
      <c r="T22" s="388"/>
      <c r="U22" s="409"/>
      <c r="V22" s="409"/>
      <c r="W22" s="409"/>
      <c r="X22" s="409"/>
      <c r="Y22" s="409"/>
      <c r="Z22" s="409"/>
      <c r="AA22" s="389"/>
      <c r="AT22" s="336" t="s">
        <v>1377</v>
      </c>
      <c r="AU22" s="336" t="s">
        <v>2</v>
      </c>
    </row>
    <row r="23" spans="2:65" s="361" customFormat="1" ht="37.35" customHeight="1">
      <c r="B23" s="362"/>
      <c r="C23" s="363"/>
      <c r="D23" s="364" t="s">
        <v>1332</v>
      </c>
      <c r="E23" s="364"/>
      <c r="F23" s="364"/>
      <c r="G23" s="364"/>
      <c r="H23" s="364"/>
      <c r="I23" s="364"/>
      <c r="J23" s="364"/>
      <c r="K23" s="364"/>
      <c r="L23" s="364"/>
      <c r="M23" s="364"/>
      <c r="N23" s="587">
        <f>BK23</f>
        <v>0</v>
      </c>
      <c r="O23" s="588"/>
      <c r="P23" s="588"/>
      <c r="Q23" s="588"/>
      <c r="R23" s="365"/>
      <c r="T23" s="366"/>
      <c r="U23" s="363"/>
      <c r="V23" s="363"/>
      <c r="W23" s="367">
        <f>W24+W30</f>
        <v>1.27</v>
      </c>
      <c r="X23" s="363"/>
      <c r="Y23" s="367">
        <f>Y24+Y30</f>
        <v>0</v>
      </c>
      <c r="Z23" s="363"/>
      <c r="AA23" s="368">
        <f>AA24+AA30</f>
        <v>0</v>
      </c>
      <c r="AR23" s="369" t="s">
        <v>3</v>
      </c>
      <c r="AT23" s="370" t="s">
        <v>1368</v>
      </c>
      <c r="AU23" s="370" t="s">
        <v>1369</v>
      </c>
      <c r="AY23" s="369" t="s">
        <v>1370</v>
      </c>
      <c r="BK23" s="371">
        <f>BK24+BK30</f>
        <v>0</v>
      </c>
    </row>
    <row r="24" spans="2:65" s="361" customFormat="1" ht="19.899999999999999" customHeight="1">
      <c r="B24" s="362"/>
      <c r="C24" s="363"/>
      <c r="D24" s="372" t="s">
        <v>1333</v>
      </c>
      <c r="E24" s="372"/>
      <c r="F24" s="372"/>
      <c r="G24" s="372"/>
      <c r="H24" s="372"/>
      <c r="I24" s="372"/>
      <c r="J24" s="372"/>
      <c r="K24" s="372"/>
      <c r="L24" s="372"/>
      <c r="M24" s="372"/>
      <c r="N24" s="589">
        <f>BK24</f>
        <v>0</v>
      </c>
      <c r="O24" s="590"/>
      <c r="P24" s="590"/>
      <c r="Q24" s="590"/>
      <c r="R24" s="365"/>
      <c r="T24" s="366"/>
      <c r="U24" s="363"/>
      <c r="V24" s="363"/>
      <c r="W24" s="367">
        <f>SUM(W25:W29)</f>
        <v>1.1400000000000001</v>
      </c>
      <c r="X24" s="363"/>
      <c r="Y24" s="367">
        <f>SUM(Y25:Y29)</f>
        <v>0</v>
      </c>
      <c r="Z24" s="363"/>
      <c r="AA24" s="368">
        <f>SUM(AA25:AA29)</f>
        <v>0</v>
      </c>
      <c r="AR24" s="369" t="s">
        <v>3</v>
      </c>
      <c r="AT24" s="370" t="s">
        <v>1368</v>
      </c>
      <c r="AU24" s="370" t="s">
        <v>1</v>
      </c>
      <c r="AY24" s="369" t="s">
        <v>1370</v>
      </c>
      <c r="BK24" s="371">
        <f>SUM(BK25:BK29)</f>
        <v>0</v>
      </c>
    </row>
    <row r="25" spans="2:65" s="338" customFormat="1" ht="31.5" customHeight="1">
      <c r="B25" s="373"/>
      <c r="C25" s="384" t="s">
        <v>1350</v>
      </c>
      <c r="D25" s="384" t="s">
        <v>1346</v>
      </c>
      <c r="E25" s="385" t="s">
        <v>1510</v>
      </c>
      <c r="F25" s="600" t="s">
        <v>1511</v>
      </c>
      <c r="G25" s="601"/>
      <c r="H25" s="601"/>
      <c r="I25" s="601"/>
      <c r="J25" s="386" t="s">
        <v>35</v>
      </c>
      <c r="K25" s="387">
        <v>3</v>
      </c>
      <c r="L25" s="602">
        <v>0</v>
      </c>
      <c r="M25" s="601"/>
      <c r="N25" s="602">
        <f>ROUND(L25*K25,2)</f>
        <v>0</v>
      </c>
      <c r="O25" s="598"/>
      <c r="P25" s="598"/>
      <c r="Q25" s="598"/>
      <c r="R25" s="378"/>
      <c r="T25" s="379" t="s">
        <v>1111</v>
      </c>
      <c r="U25" s="380" t="s">
        <v>1330</v>
      </c>
      <c r="V25" s="381">
        <v>0</v>
      </c>
      <c r="W25" s="381">
        <f>V25*K25</f>
        <v>0</v>
      </c>
      <c r="X25" s="381">
        <v>0</v>
      </c>
      <c r="Y25" s="381">
        <f>X25*K25</f>
        <v>0</v>
      </c>
      <c r="Z25" s="381">
        <v>0</v>
      </c>
      <c r="AA25" s="382">
        <f>Z25*K25</f>
        <v>0</v>
      </c>
      <c r="AR25" s="336" t="s">
        <v>1375</v>
      </c>
      <c r="AT25" s="336" t="s">
        <v>1346</v>
      </c>
      <c r="AU25" s="336" t="s">
        <v>2</v>
      </c>
      <c r="AY25" s="336" t="s">
        <v>1370</v>
      </c>
      <c r="BE25" s="383">
        <f>IF(U25="základní",N25,0)</f>
        <v>0</v>
      </c>
      <c r="BF25" s="383">
        <f>IF(U25="snížená",N25,0)</f>
        <v>0</v>
      </c>
      <c r="BG25" s="383">
        <f>IF(U25="zákl. přenesená",N25,0)</f>
        <v>0</v>
      </c>
      <c r="BH25" s="383">
        <f>IF(U25="sníž. přenesená",N25,0)</f>
        <v>0</v>
      </c>
      <c r="BI25" s="383">
        <f>IF(U25="nulová",N25,0)</f>
        <v>0</v>
      </c>
      <c r="BJ25" s="336" t="s">
        <v>1</v>
      </c>
      <c r="BK25" s="383">
        <f>ROUND(L25*K25,2)</f>
        <v>0</v>
      </c>
      <c r="BL25" s="336" t="s">
        <v>1371</v>
      </c>
      <c r="BM25" s="336" t="s">
        <v>1512</v>
      </c>
    </row>
    <row r="26" spans="2:65" s="338" customFormat="1" ht="22.5" customHeight="1">
      <c r="B26" s="373"/>
      <c r="C26" s="384" t="s">
        <v>1353</v>
      </c>
      <c r="D26" s="384" t="s">
        <v>1346</v>
      </c>
      <c r="E26" s="385" t="s">
        <v>1347</v>
      </c>
      <c r="F26" s="600" t="s">
        <v>1513</v>
      </c>
      <c r="G26" s="601"/>
      <c r="H26" s="601"/>
      <c r="I26" s="601"/>
      <c r="J26" s="386" t="s">
        <v>35</v>
      </c>
      <c r="K26" s="387">
        <v>3</v>
      </c>
      <c r="L26" s="602">
        <v>0</v>
      </c>
      <c r="M26" s="601"/>
      <c r="N26" s="602">
        <f>ROUND(L26*K26,2)</f>
        <v>0</v>
      </c>
      <c r="O26" s="598"/>
      <c r="P26" s="598"/>
      <c r="Q26" s="598"/>
      <c r="R26" s="378"/>
      <c r="T26" s="379" t="s">
        <v>1111</v>
      </c>
      <c r="U26" s="380" t="s">
        <v>1330</v>
      </c>
      <c r="V26" s="381">
        <v>0</v>
      </c>
      <c r="W26" s="381">
        <f>V26*K26</f>
        <v>0</v>
      </c>
      <c r="X26" s="381">
        <v>0</v>
      </c>
      <c r="Y26" s="381">
        <f>X26*K26</f>
        <v>0</v>
      </c>
      <c r="Z26" s="381">
        <v>0</v>
      </c>
      <c r="AA26" s="382">
        <f>Z26*K26</f>
        <v>0</v>
      </c>
      <c r="AR26" s="336" t="s">
        <v>1375</v>
      </c>
      <c r="AT26" s="336" t="s">
        <v>1346</v>
      </c>
      <c r="AU26" s="336" t="s">
        <v>2</v>
      </c>
      <c r="AY26" s="336" t="s">
        <v>1370</v>
      </c>
      <c r="BE26" s="383">
        <f>IF(U26="základní",N26,0)</f>
        <v>0</v>
      </c>
      <c r="BF26" s="383">
        <f>IF(U26="snížená",N26,0)</f>
        <v>0</v>
      </c>
      <c r="BG26" s="383">
        <f>IF(U26="zákl. přenesená",N26,0)</f>
        <v>0</v>
      </c>
      <c r="BH26" s="383">
        <f>IF(U26="sníž. přenesená",N26,0)</f>
        <v>0</v>
      </c>
      <c r="BI26" s="383">
        <f>IF(U26="nulová",N26,0)</f>
        <v>0</v>
      </c>
      <c r="BJ26" s="336" t="s">
        <v>1</v>
      </c>
      <c r="BK26" s="383">
        <f>ROUND(L26*K26,2)</f>
        <v>0</v>
      </c>
      <c r="BL26" s="336" t="s">
        <v>1371</v>
      </c>
      <c r="BM26" s="336" t="s">
        <v>1514</v>
      </c>
    </row>
    <row r="27" spans="2:65" s="338" customFormat="1" ht="66" customHeight="1">
      <c r="B27" s="339"/>
      <c r="C27" s="409"/>
      <c r="D27" s="409"/>
      <c r="E27" s="409"/>
      <c r="F27" s="580" t="s">
        <v>1515</v>
      </c>
      <c r="G27" s="581"/>
      <c r="H27" s="581"/>
      <c r="I27" s="581"/>
      <c r="J27" s="409"/>
      <c r="K27" s="409"/>
      <c r="L27" s="409"/>
      <c r="M27" s="409"/>
      <c r="N27" s="409"/>
      <c r="O27" s="409"/>
      <c r="P27" s="409"/>
      <c r="Q27" s="409"/>
      <c r="R27" s="340"/>
      <c r="T27" s="388"/>
      <c r="U27" s="409"/>
      <c r="V27" s="409"/>
      <c r="W27" s="409"/>
      <c r="X27" s="409"/>
      <c r="Y27" s="409"/>
      <c r="Z27" s="409"/>
      <c r="AA27" s="389"/>
      <c r="AT27" s="336" t="s">
        <v>1377</v>
      </c>
      <c r="AU27" s="336" t="s">
        <v>2</v>
      </c>
    </row>
    <row r="28" spans="2:65" s="338" customFormat="1" ht="31.5" customHeight="1">
      <c r="B28" s="373"/>
      <c r="C28" s="374" t="s">
        <v>1354</v>
      </c>
      <c r="D28" s="374" t="s">
        <v>1338</v>
      </c>
      <c r="E28" s="375" t="s">
        <v>1339</v>
      </c>
      <c r="F28" s="597" t="s">
        <v>1340</v>
      </c>
      <c r="G28" s="598"/>
      <c r="H28" s="598"/>
      <c r="I28" s="598"/>
      <c r="J28" s="376" t="s">
        <v>35</v>
      </c>
      <c r="K28" s="377">
        <v>3</v>
      </c>
      <c r="L28" s="599">
        <v>0</v>
      </c>
      <c r="M28" s="598"/>
      <c r="N28" s="599">
        <f>ROUND(L28*K28,2)</f>
        <v>0</v>
      </c>
      <c r="O28" s="598"/>
      <c r="P28" s="598"/>
      <c r="Q28" s="598"/>
      <c r="R28" s="378"/>
      <c r="T28" s="379" t="s">
        <v>1111</v>
      </c>
      <c r="U28" s="380" t="s">
        <v>1330</v>
      </c>
      <c r="V28" s="381">
        <v>0.19</v>
      </c>
      <c r="W28" s="381">
        <f>V28*K28</f>
        <v>0.57000000000000006</v>
      </c>
      <c r="X28" s="381">
        <v>0</v>
      </c>
      <c r="Y28" s="381">
        <f>X28*K28</f>
        <v>0</v>
      </c>
      <c r="Z28" s="381">
        <v>0</v>
      </c>
      <c r="AA28" s="382">
        <f>Z28*K28</f>
        <v>0</v>
      </c>
      <c r="AR28" s="336" t="s">
        <v>1371</v>
      </c>
      <c r="AT28" s="336" t="s">
        <v>1338</v>
      </c>
      <c r="AU28" s="336" t="s">
        <v>2</v>
      </c>
      <c r="AY28" s="336" t="s">
        <v>1370</v>
      </c>
      <c r="BE28" s="383">
        <f>IF(U28="základní",N28,0)</f>
        <v>0</v>
      </c>
      <c r="BF28" s="383">
        <f>IF(U28="snížená",N28,0)</f>
        <v>0</v>
      </c>
      <c r="BG28" s="383">
        <f>IF(U28="zákl. přenesená",N28,0)</f>
        <v>0</v>
      </c>
      <c r="BH28" s="383">
        <f>IF(U28="sníž. přenesená",N28,0)</f>
        <v>0</v>
      </c>
      <c r="BI28" s="383">
        <f>IF(U28="nulová",N28,0)</f>
        <v>0</v>
      </c>
      <c r="BJ28" s="336" t="s">
        <v>1</v>
      </c>
      <c r="BK28" s="383">
        <f>ROUND(L28*K28,2)</f>
        <v>0</v>
      </c>
      <c r="BL28" s="336" t="s">
        <v>1371</v>
      </c>
      <c r="BM28" s="336" t="s">
        <v>1516</v>
      </c>
    </row>
    <row r="29" spans="2:65" s="338" customFormat="1" ht="22.5" customHeight="1">
      <c r="B29" s="373"/>
      <c r="C29" s="374" t="s">
        <v>1355</v>
      </c>
      <c r="D29" s="374" t="s">
        <v>1338</v>
      </c>
      <c r="E29" s="375" t="s">
        <v>1341</v>
      </c>
      <c r="F29" s="597" t="s">
        <v>1342</v>
      </c>
      <c r="G29" s="598"/>
      <c r="H29" s="598"/>
      <c r="I29" s="598"/>
      <c r="J29" s="376" t="s">
        <v>19</v>
      </c>
      <c r="K29" s="377">
        <v>3</v>
      </c>
      <c r="L29" s="599">
        <v>0</v>
      </c>
      <c r="M29" s="598"/>
      <c r="N29" s="599">
        <f>ROUND(L29*K29,2)</f>
        <v>0</v>
      </c>
      <c r="O29" s="598"/>
      <c r="P29" s="598"/>
      <c r="Q29" s="598"/>
      <c r="R29" s="378"/>
      <c r="T29" s="379" t="s">
        <v>1111</v>
      </c>
      <c r="U29" s="380" t="s">
        <v>1330</v>
      </c>
      <c r="V29" s="381">
        <v>0.19</v>
      </c>
      <c r="W29" s="381">
        <f>V29*K29</f>
        <v>0.57000000000000006</v>
      </c>
      <c r="X29" s="381">
        <v>0</v>
      </c>
      <c r="Y29" s="381">
        <f>X29*K29</f>
        <v>0</v>
      </c>
      <c r="Z29" s="381">
        <v>0</v>
      </c>
      <c r="AA29" s="382">
        <f>Z29*K29</f>
        <v>0</v>
      </c>
      <c r="AR29" s="336" t="s">
        <v>1371</v>
      </c>
      <c r="AT29" s="336" t="s">
        <v>1338</v>
      </c>
      <c r="AU29" s="336" t="s">
        <v>2</v>
      </c>
      <c r="AY29" s="336" t="s">
        <v>1370</v>
      </c>
      <c r="BE29" s="383">
        <f>IF(U29="základní",N29,0)</f>
        <v>0</v>
      </c>
      <c r="BF29" s="383">
        <f>IF(U29="snížená",N29,0)</f>
        <v>0</v>
      </c>
      <c r="BG29" s="383">
        <f>IF(U29="zákl. přenesená",N29,0)</f>
        <v>0</v>
      </c>
      <c r="BH29" s="383">
        <f>IF(U29="sníž. přenesená",N29,0)</f>
        <v>0</v>
      </c>
      <c r="BI29" s="383">
        <f>IF(U29="nulová",N29,0)</f>
        <v>0</v>
      </c>
      <c r="BJ29" s="336" t="s">
        <v>1</v>
      </c>
      <c r="BK29" s="383">
        <f>ROUND(L29*K29,2)</f>
        <v>0</v>
      </c>
      <c r="BL29" s="336" t="s">
        <v>1371</v>
      </c>
      <c r="BM29" s="336" t="s">
        <v>1517</v>
      </c>
    </row>
    <row r="30" spans="2:65" s="361" customFormat="1" ht="29.85" customHeight="1">
      <c r="B30" s="362"/>
      <c r="C30" s="363"/>
      <c r="D30" s="372" t="s">
        <v>1334</v>
      </c>
      <c r="E30" s="372"/>
      <c r="F30" s="372"/>
      <c r="G30" s="372"/>
      <c r="H30" s="372"/>
      <c r="I30" s="372"/>
      <c r="J30" s="372"/>
      <c r="K30" s="372"/>
      <c r="L30" s="372"/>
      <c r="M30" s="372"/>
      <c r="N30" s="603"/>
      <c r="O30" s="604"/>
      <c r="P30" s="604"/>
      <c r="Q30" s="604"/>
      <c r="R30" s="365"/>
      <c r="T30" s="366"/>
      <c r="U30" s="363"/>
      <c r="V30" s="363"/>
      <c r="W30" s="367">
        <f>W31</f>
        <v>0.13</v>
      </c>
      <c r="X30" s="363"/>
      <c r="Y30" s="367">
        <f>Y31</f>
        <v>0</v>
      </c>
      <c r="Z30" s="363"/>
      <c r="AA30" s="368">
        <f>AA31</f>
        <v>0</v>
      </c>
      <c r="AR30" s="369" t="s">
        <v>3</v>
      </c>
      <c r="AT30" s="370" t="s">
        <v>1368</v>
      </c>
      <c r="AU30" s="370" t="s">
        <v>1</v>
      </c>
      <c r="AY30" s="369" t="s">
        <v>1370</v>
      </c>
      <c r="BK30" s="371">
        <f>BK31</f>
        <v>0</v>
      </c>
    </row>
    <row r="31" spans="2:65" s="338" customFormat="1" ht="31.5" customHeight="1">
      <c r="B31" s="373"/>
      <c r="C31" s="374" t="s">
        <v>4</v>
      </c>
      <c r="D31" s="374" t="s">
        <v>1338</v>
      </c>
      <c r="E31" s="375" t="s">
        <v>1356</v>
      </c>
      <c r="F31" s="605" t="s">
        <v>1357</v>
      </c>
      <c r="G31" s="606"/>
      <c r="H31" s="606"/>
      <c r="I31" s="607"/>
      <c r="J31" s="376" t="s">
        <v>832</v>
      </c>
      <c r="K31" s="377">
        <v>1</v>
      </c>
      <c r="L31" s="608">
        <v>0</v>
      </c>
      <c r="M31" s="609"/>
      <c r="N31" s="608">
        <f>ROUND(L31*K31,2)</f>
        <v>0</v>
      </c>
      <c r="O31" s="610"/>
      <c r="P31" s="610"/>
      <c r="Q31" s="609"/>
      <c r="R31" s="378"/>
      <c r="T31" s="379" t="s">
        <v>1111</v>
      </c>
      <c r="U31" s="380" t="s">
        <v>1330</v>
      </c>
      <c r="V31" s="381">
        <v>0.13</v>
      </c>
      <c r="W31" s="381">
        <f>V31*K31</f>
        <v>0.13</v>
      </c>
      <c r="X31" s="381">
        <v>0</v>
      </c>
      <c r="Y31" s="381">
        <f>X31*K31</f>
        <v>0</v>
      </c>
      <c r="Z31" s="381">
        <v>0</v>
      </c>
      <c r="AA31" s="382">
        <f>Z31*K31</f>
        <v>0</v>
      </c>
      <c r="AR31" s="336" t="s">
        <v>1371</v>
      </c>
      <c r="AT31" s="336" t="s">
        <v>1338</v>
      </c>
      <c r="AU31" s="336" t="s">
        <v>2</v>
      </c>
      <c r="AY31" s="336" t="s">
        <v>1370</v>
      </c>
      <c r="BE31" s="383">
        <f>IF(U31="základní",N31,0)</f>
        <v>0</v>
      </c>
      <c r="BF31" s="383">
        <f>IF(U31="snížená",N31,0)</f>
        <v>0</v>
      </c>
      <c r="BG31" s="383">
        <f>IF(U31="zákl. přenesená",N31,0)</f>
        <v>0</v>
      </c>
      <c r="BH31" s="383">
        <f>IF(U31="sníž. přenesená",N31,0)</f>
        <v>0</v>
      </c>
      <c r="BI31" s="383">
        <f>IF(U31="nulová",N31,0)</f>
        <v>0</v>
      </c>
      <c r="BJ31" s="336" t="s">
        <v>1</v>
      </c>
      <c r="BK31" s="383">
        <f>ROUND(L31*K31,2)</f>
        <v>0</v>
      </c>
      <c r="BL31" s="336" t="s">
        <v>1371</v>
      </c>
      <c r="BM31" s="336" t="s">
        <v>1518</v>
      </c>
    </row>
    <row r="32" spans="2:65" s="338" customFormat="1" ht="6.95" customHeight="1">
      <c r="B32" s="342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4"/>
    </row>
    <row r="137" ht="19.899999999999999" customHeight="1"/>
    <row r="138" ht="22.5" customHeight="1"/>
    <row r="139" ht="22.5" customHeight="1"/>
    <row r="140" ht="29.85" customHeight="1"/>
    <row r="141" ht="22.5" customHeight="1"/>
    <row r="142" ht="22.5" customHeight="1"/>
    <row r="143" ht="29.85" customHeight="1"/>
    <row r="144" ht="22.5" customHeight="1"/>
    <row r="145" ht="22.5" customHeight="1"/>
    <row r="146" ht="30" customHeight="1"/>
    <row r="147" ht="22.5" customHeight="1"/>
    <row r="148" ht="30" customHeight="1"/>
    <row r="149" ht="6.95" customHeight="1"/>
  </sheetData>
  <mergeCells count="45">
    <mergeCell ref="F17:I17"/>
    <mergeCell ref="L26:M26"/>
    <mergeCell ref="N26:Q26"/>
    <mergeCell ref="L17:M17"/>
    <mergeCell ref="N17:Q17"/>
    <mergeCell ref="F18:I18"/>
    <mergeCell ref="L18:M18"/>
    <mergeCell ref="N18:Q18"/>
    <mergeCell ref="N19:Q19"/>
    <mergeCell ref="F20:I20"/>
    <mergeCell ref="L20:M20"/>
    <mergeCell ref="N20:Q20"/>
    <mergeCell ref="N21:Q21"/>
    <mergeCell ref="N28:Q28"/>
    <mergeCell ref="F26:I26"/>
    <mergeCell ref="F27:I27"/>
    <mergeCell ref="F28:I28"/>
    <mergeCell ref="C3:Q3"/>
    <mergeCell ref="F5:P5"/>
    <mergeCell ref="F6:P6"/>
    <mergeCell ref="M8:P8"/>
    <mergeCell ref="M10:Q10"/>
    <mergeCell ref="M11:Q11"/>
    <mergeCell ref="F13:I13"/>
    <mergeCell ref="L13:M13"/>
    <mergeCell ref="N13:Q13"/>
    <mergeCell ref="N14:Q14"/>
    <mergeCell ref="N15:Q15"/>
    <mergeCell ref="N16:Q16"/>
    <mergeCell ref="L28:M28"/>
    <mergeCell ref="F21:I21"/>
    <mergeCell ref="L21:M21"/>
    <mergeCell ref="N30:Q30"/>
    <mergeCell ref="F31:I31"/>
    <mergeCell ref="L31:M31"/>
    <mergeCell ref="N31:Q31"/>
    <mergeCell ref="F22:I22"/>
    <mergeCell ref="N23:Q23"/>
    <mergeCell ref="N24:Q24"/>
    <mergeCell ref="F25:I25"/>
    <mergeCell ref="L25:M25"/>
    <mergeCell ref="N25:Q25"/>
    <mergeCell ref="F29:I29"/>
    <mergeCell ref="L29:M29"/>
    <mergeCell ref="N29:Q29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54"/>
  <sheetViews>
    <sheetView workbookViewId="0">
      <selection activeCell="N68" sqref="N68"/>
    </sheetView>
  </sheetViews>
  <sheetFormatPr defaultRowHeight="13.5"/>
  <cols>
    <col min="1" max="1" width="7.140625" style="411" customWidth="1"/>
    <col min="2" max="2" width="1.42578125" style="411" customWidth="1"/>
    <col min="3" max="3" width="3.5703125" style="411" customWidth="1"/>
    <col min="4" max="4" width="3.7109375" style="411" customWidth="1"/>
    <col min="5" max="5" width="14.7109375" style="411" customWidth="1"/>
    <col min="6" max="7" width="9.5703125" style="411" customWidth="1"/>
    <col min="8" max="8" width="10.7109375" style="411" customWidth="1"/>
    <col min="9" max="9" width="6" style="411" customWidth="1"/>
    <col min="10" max="10" width="4.42578125" style="411" customWidth="1"/>
    <col min="11" max="11" width="9.85546875" style="411" customWidth="1"/>
    <col min="12" max="12" width="10.28515625" style="411" customWidth="1"/>
    <col min="13" max="14" width="5.140625" style="411" customWidth="1"/>
    <col min="15" max="15" width="1.7109375" style="411" customWidth="1"/>
    <col min="16" max="16" width="10.7109375" style="411" customWidth="1"/>
    <col min="17" max="17" width="3.5703125" style="411" customWidth="1"/>
    <col min="18" max="18" width="1.42578125" style="411" customWidth="1"/>
    <col min="19" max="19" width="7" style="411" customWidth="1"/>
    <col min="20" max="20" width="25.42578125" style="411" hidden="1" customWidth="1"/>
    <col min="21" max="21" width="14" style="411" hidden="1" customWidth="1"/>
    <col min="22" max="22" width="10.5703125" style="411" hidden="1" customWidth="1"/>
    <col min="23" max="23" width="14" style="411" hidden="1" customWidth="1"/>
    <col min="24" max="24" width="10.42578125" style="411" hidden="1" customWidth="1"/>
    <col min="25" max="25" width="12.85546875" style="411" hidden="1" customWidth="1"/>
    <col min="26" max="26" width="9.42578125" style="411" hidden="1" customWidth="1"/>
    <col min="27" max="27" width="12.85546875" style="411" hidden="1" customWidth="1"/>
    <col min="28" max="28" width="14" style="411" hidden="1" customWidth="1"/>
    <col min="29" max="29" width="9.42578125" style="411" customWidth="1"/>
    <col min="30" max="30" width="12.85546875" style="411" customWidth="1"/>
    <col min="31" max="31" width="14" style="411" customWidth="1"/>
    <col min="32" max="43" width="9.140625" style="411"/>
    <col min="44" max="64" width="8" style="411" hidden="1" customWidth="1"/>
    <col min="65" max="256" width="9.140625" style="411"/>
    <col min="257" max="257" width="7.140625" style="411" customWidth="1"/>
    <col min="258" max="258" width="1.42578125" style="411" customWidth="1"/>
    <col min="259" max="259" width="3.5703125" style="411" customWidth="1"/>
    <col min="260" max="260" width="3.7109375" style="411" customWidth="1"/>
    <col min="261" max="261" width="14.7109375" style="411" customWidth="1"/>
    <col min="262" max="263" width="9.5703125" style="411" customWidth="1"/>
    <col min="264" max="264" width="10.7109375" style="411" customWidth="1"/>
    <col min="265" max="265" width="6" style="411" customWidth="1"/>
    <col min="266" max="266" width="4.42578125" style="411" customWidth="1"/>
    <col min="267" max="267" width="9.85546875" style="411" customWidth="1"/>
    <col min="268" max="268" width="10.28515625" style="411" customWidth="1"/>
    <col min="269" max="270" width="5.140625" style="411" customWidth="1"/>
    <col min="271" max="271" width="1.7109375" style="411" customWidth="1"/>
    <col min="272" max="272" width="10.7109375" style="411" customWidth="1"/>
    <col min="273" max="273" width="3.5703125" style="411" customWidth="1"/>
    <col min="274" max="274" width="1.42578125" style="411" customWidth="1"/>
    <col min="275" max="275" width="7" style="411" customWidth="1"/>
    <col min="276" max="284" width="0" style="411" hidden="1" customWidth="1"/>
    <col min="285" max="285" width="9.42578125" style="411" customWidth="1"/>
    <col min="286" max="286" width="12.85546875" style="411" customWidth="1"/>
    <col min="287" max="287" width="14" style="411" customWidth="1"/>
    <col min="288" max="299" width="9.140625" style="411"/>
    <col min="300" max="320" width="0" style="411" hidden="1" customWidth="1"/>
    <col min="321" max="512" width="9.140625" style="411"/>
    <col min="513" max="513" width="7.140625" style="411" customWidth="1"/>
    <col min="514" max="514" width="1.42578125" style="411" customWidth="1"/>
    <col min="515" max="515" width="3.5703125" style="411" customWidth="1"/>
    <col min="516" max="516" width="3.7109375" style="411" customWidth="1"/>
    <col min="517" max="517" width="14.7109375" style="411" customWidth="1"/>
    <col min="518" max="519" width="9.5703125" style="411" customWidth="1"/>
    <col min="520" max="520" width="10.7109375" style="411" customWidth="1"/>
    <col min="521" max="521" width="6" style="411" customWidth="1"/>
    <col min="522" max="522" width="4.42578125" style="411" customWidth="1"/>
    <col min="523" max="523" width="9.85546875" style="411" customWidth="1"/>
    <col min="524" max="524" width="10.28515625" style="411" customWidth="1"/>
    <col min="525" max="526" width="5.140625" style="411" customWidth="1"/>
    <col min="527" max="527" width="1.7109375" style="411" customWidth="1"/>
    <col min="528" max="528" width="10.7109375" style="411" customWidth="1"/>
    <col min="529" max="529" width="3.5703125" style="411" customWidth="1"/>
    <col min="530" max="530" width="1.42578125" style="411" customWidth="1"/>
    <col min="531" max="531" width="7" style="411" customWidth="1"/>
    <col min="532" max="540" width="0" style="411" hidden="1" customWidth="1"/>
    <col min="541" max="541" width="9.42578125" style="411" customWidth="1"/>
    <col min="542" max="542" width="12.85546875" style="411" customWidth="1"/>
    <col min="543" max="543" width="14" style="411" customWidth="1"/>
    <col min="544" max="555" width="9.140625" style="411"/>
    <col min="556" max="576" width="0" style="411" hidden="1" customWidth="1"/>
    <col min="577" max="768" width="9.140625" style="411"/>
    <col min="769" max="769" width="7.140625" style="411" customWidth="1"/>
    <col min="770" max="770" width="1.42578125" style="411" customWidth="1"/>
    <col min="771" max="771" width="3.5703125" style="411" customWidth="1"/>
    <col min="772" max="772" width="3.7109375" style="411" customWidth="1"/>
    <col min="773" max="773" width="14.7109375" style="411" customWidth="1"/>
    <col min="774" max="775" width="9.5703125" style="411" customWidth="1"/>
    <col min="776" max="776" width="10.7109375" style="411" customWidth="1"/>
    <col min="777" max="777" width="6" style="411" customWidth="1"/>
    <col min="778" max="778" width="4.42578125" style="411" customWidth="1"/>
    <col min="779" max="779" width="9.85546875" style="411" customWidth="1"/>
    <col min="780" max="780" width="10.28515625" style="411" customWidth="1"/>
    <col min="781" max="782" width="5.140625" style="411" customWidth="1"/>
    <col min="783" max="783" width="1.7109375" style="411" customWidth="1"/>
    <col min="784" max="784" width="10.7109375" style="411" customWidth="1"/>
    <col min="785" max="785" width="3.5703125" style="411" customWidth="1"/>
    <col min="786" max="786" width="1.42578125" style="411" customWidth="1"/>
    <col min="787" max="787" width="7" style="411" customWidth="1"/>
    <col min="788" max="796" width="0" style="411" hidden="1" customWidth="1"/>
    <col min="797" max="797" width="9.42578125" style="411" customWidth="1"/>
    <col min="798" max="798" width="12.85546875" style="411" customWidth="1"/>
    <col min="799" max="799" width="14" style="411" customWidth="1"/>
    <col min="800" max="811" width="9.140625" style="411"/>
    <col min="812" max="832" width="0" style="411" hidden="1" customWidth="1"/>
    <col min="833" max="1024" width="9.140625" style="411"/>
    <col min="1025" max="1025" width="7.140625" style="411" customWidth="1"/>
    <col min="1026" max="1026" width="1.42578125" style="411" customWidth="1"/>
    <col min="1027" max="1027" width="3.5703125" style="411" customWidth="1"/>
    <col min="1028" max="1028" width="3.7109375" style="411" customWidth="1"/>
    <col min="1029" max="1029" width="14.7109375" style="411" customWidth="1"/>
    <col min="1030" max="1031" width="9.5703125" style="411" customWidth="1"/>
    <col min="1032" max="1032" width="10.7109375" style="411" customWidth="1"/>
    <col min="1033" max="1033" width="6" style="411" customWidth="1"/>
    <col min="1034" max="1034" width="4.42578125" style="411" customWidth="1"/>
    <col min="1035" max="1035" width="9.85546875" style="411" customWidth="1"/>
    <col min="1036" max="1036" width="10.28515625" style="411" customWidth="1"/>
    <col min="1037" max="1038" width="5.140625" style="411" customWidth="1"/>
    <col min="1039" max="1039" width="1.7109375" style="411" customWidth="1"/>
    <col min="1040" max="1040" width="10.7109375" style="411" customWidth="1"/>
    <col min="1041" max="1041" width="3.5703125" style="411" customWidth="1"/>
    <col min="1042" max="1042" width="1.42578125" style="411" customWidth="1"/>
    <col min="1043" max="1043" width="7" style="411" customWidth="1"/>
    <col min="1044" max="1052" width="0" style="411" hidden="1" customWidth="1"/>
    <col min="1053" max="1053" width="9.42578125" style="411" customWidth="1"/>
    <col min="1054" max="1054" width="12.85546875" style="411" customWidth="1"/>
    <col min="1055" max="1055" width="14" style="411" customWidth="1"/>
    <col min="1056" max="1067" width="9.140625" style="411"/>
    <col min="1068" max="1088" width="0" style="411" hidden="1" customWidth="1"/>
    <col min="1089" max="1280" width="9.140625" style="411"/>
    <col min="1281" max="1281" width="7.140625" style="411" customWidth="1"/>
    <col min="1282" max="1282" width="1.42578125" style="411" customWidth="1"/>
    <col min="1283" max="1283" width="3.5703125" style="411" customWidth="1"/>
    <col min="1284" max="1284" width="3.7109375" style="411" customWidth="1"/>
    <col min="1285" max="1285" width="14.7109375" style="411" customWidth="1"/>
    <col min="1286" max="1287" width="9.5703125" style="411" customWidth="1"/>
    <col min="1288" max="1288" width="10.7109375" style="411" customWidth="1"/>
    <col min="1289" max="1289" width="6" style="411" customWidth="1"/>
    <col min="1290" max="1290" width="4.42578125" style="411" customWidth="1"/>
    <col min="1291" max="1291" width="9.85546875" style="411" customWidth="1"/>
    <col min="1292" max="1292" width="10.28515625" style="411" customWidth="1"/>
    <col min="1293" max="1294" width="5.140625" style="411" customWidth="1"/>
    <col min="1295" max="1295" width="1.7109375" style="411" customWidth="1"/>
    <col min="1296" max="1296" width="10.7109375" style="411" customWidth="1"/>
    <col min="1297" max="1297" width="3.5703125" style="411" customWidth="1"/>
    <col min="1298" max="1298" width="1.42578125" style="411" customWidth="1"/>
    <col min="1299" max="1299" width="7" style="411" customWidth="1"/>
    <col min="1300" max="1308" width="0" style="411" hidden="1" customWidth="1"/>
    <col min="1309" max="1309" width="9.42578125" style="411" customWidth="1"/>
    <col min="1310" max="1310" width="12.85546875" style="411" customWidth="1"/>
    <col min="1311" max="1311" width="14" style="411" customWidth="1"/>
    <col min="1312" max="1323" width="9.140625" style="411"/>
    <col min="1324" max="1344" width="0" style="411" hidden="1" customWidth="1"/>
    <col min="1345" max="1536" width="9.140625" style="411"/>
    <col min="1537" max="1537" width="7.140625" style="411" customWidth="1"/>
    <col min="1538" max="1538" width="1.42578125" style="411" customWidth="1"/>
    <col min="1539" max="1539" width="3.5703125" style="411" customWidth="1"/>
    <col min="1540" max="1540" width="3.7109375" style="411" customWidth="1"/>
    <col min="1541" max="1541" width="14.7109375" style="411" customWidth="1"/>
    <col min="1542" max="1543" width="9.5703125" style="411" customWidth="1"/>
    <col min="1544" max="1544" width="10.7109375" style="411" customWidth="1"/>
    <col min="1545" max="1545" width="6" style="411" customWidth="1"/>
    <col min="1546" max="1546" width="4.42578125" style="411" customWidth="1"/>
    <col min="1547" max="1547" width="9.85546875" style="411" customWidth="1"/>
    <col min="1548" max="1548" width="10.28515625" style="411" customWidth="1"/>
    <col min="1549" max="1550" width="5.140625" style="411" customWidth="1"/>
    <col min="1551" max="1551" width="1.7109375" style="411" customWidth="1"/>
    <col min="1552" max="1552" width="10.7109375" style="411" customWidth="1"/>
    <col min="1553" max="1553" width="3.5703125" style="411" customWidth="1"/>
    <col min="1554" max="1554" width="1.42578125" style="411" customWidth="1"/>
    <col min="1555" max="1555" width="7" style="411" customWidth="1"/>
    <col min="1556" max="1564" width="0" style="411" hidden="1" customWidth="1"/>
    <col min="1565" max="1565" width="9.42578125" style="411" customWidth="1"/>
    <col min="1566" max="1566" width="12.85546875" style="411" customWidth="1"/>
    <col min="1567" max="1567" width="14" style="411" customWidth="1"/>
    <col min="1568" max="1579" width="9.140625" style="411"/>
    <col min="1580" max="1600" width="0" style="411" hidden="1" customWidth="1"/>
    <col min="1601" max="1792" width="9.140625" style="411"/>
    <col min="1793" max="1793" width="7.140625" style="411" customWidth="1"/>
    <col min="1794" max="1794" width="1.42578125" style="411" customWidth="1"/>
    <col min="1795" max="1795" width="3.5703125" style="411" customWidth="1"/>
    <col min="1796" max="1796" width="3.7109375" style="411" customWidth="1"/>
    <col min="1797" max="1797" width="14.7109375" style="411" customWidth="1"/>
    <col min="1798" max="1799" width="9.5703125" style="411" customWidth="1"/>
    <col min="1800" max="1800" width="10.7109375" style="411" customWidth="1"/>
    <col min="1801" max="1801" width="6" style="411" customWidth="1"/>
    <col min="1802" max="1802" width="4.42578125" style="411" customWidth="1"/>
    <col min="1803" max="1803" width="9.85546875" style="411" customWidth="1"/>
    <col min="1804" max="1804" width="10.28515625" style="411" customWidth="1"/>
    <col min="1805" max="1806" width="5.140625" style="411" customWidth="1"/>
    <col min="1807" max="1807" width="1.7109375" style="411" customWidth="1"/>
    <col min="1808" max="1808" width="10.7109375" style="411" customWidth="1"/>
    <col min="1809" max="1809" width="3.5703125" style="411" customWidth="1"/>
    <col min="1810" max="1810" width="1.42578125" style="411" customWidth="1"/>
    <col min="1811" max="1811" width="7" style="411" customWidth="1"/>
    <col min="1812" max="1820" width="0" style="411" hidden="1" customWidth="1"/>
    <col min="1821" max="1821" width="9.42578125" style="411" customWidth="1"/>
    <col min="1822" max="1822" width="12.85546875" style="411" customWidth="1"/>
    <col min="1823" max="1823" width="14" style="411" customWidth="1"/>
    <col min="1824" max="1835" width="9.140625" style="411"/>
    <col min="1836" max="1856" width="0" style="411" hidden="1" customWidth="1"/>
    <col min="1857" max="2048" width="9.140625" style="411"/>
    <col min="2049" max="2049" width="7.140625" style="411" customWidth="1"/>
    <col min="2050" max="2050" width="1.42578125" style="411" customWidth="1"/>
    <col min="2051" max="2051" width="3.5703125" style="411" customWidth="1"/>
    <col min="2052" max="2052" width="3.7109375" style="411" customWidth="1"/>
    <col min="2053" max="2053" width="14.7109375" style="411" customWidth="1"/>
    <col min="2054" max="2055" width="9.5703125" style="411" customWidth="1"/>
    <col min="2056" max="2056" width="10.7109375" style="411" customWidth="1"/>
    <col min="2057" max="2057" width="6" style="411" customWidth="1"/>
    <col min="2058" max="2058" width="4.42578125" style="411" customWidth="1"/>
    <col min="2059" max="2059" width="9.85546875" style="411" customWidth="1"/>
    <col min="2060" max="2060" width="10.28515625" style="411" customWidth="1"/>
    <col min="2061" max="2062" width="5.140625" style="411" customWidth="1"/>
    <col min="2063" max="2063" width="1.7109375" style="411" customWidth="1"/>
    <col min="2064" max="2064" width="10.7109375" style="411" customWidth="1"/>
    <col min="2065" max="2065" width="3.5703125" style="411" customWidth="1"/>
    <col min="2066" max="2066" width="1.42578125" style="411" customWidth="1"/>
    <col min="2067" max="2067" width="7" style="411" customWidth="1"/>
    <col min="2068" max="2076" width="0" style="411" hidden="1" customWidth="1"/>
    <col min="2077" max="2077" width="9.42578125" style="411" customWidth="1"/>
    <col min="2078" max="2078" width="12.85546875" style="411" customWidth="1"/>
    <col min="2079" max="2079" width="14" style="411" customWidth="1"/>
    <col min="2080" max="2091" width="9.140625" style="411"/>
    <col min="2092" max="2112" width="0" style="411" hidden="1" customWidth="1"/>
    <col min="2113" max="2304" width="9.140625" style="411"/>
    <col min="2305" max="2305" width="7.140625" style="411" customWidth="1"/>
    <col min="2306" max="2306" width="1.42578125" style="411" customWidth="1"/>
    <col min="2307" max="2307" width="3.5703125" style="411" customWidth="1"/>
    <col min="2308" max="2308" width="3.7109375" style="411" customWidth="1"/>
    <col min="2309" max="2309" width="14.7109375" style="411" customWidth="1"/>
    <col min="2310" max="2311" width="9.5703125" style="411" customWidth="1"/>
    <col min="2312" max="2312" width="10.7109375" style="411" customWidth="1"/>
    <col min="2313" max="2313" width="6" style="411" customWidth="1"/>
    <col min="2314" max="2314" width="4.42578125" style="411" customWidth="1"/>
    <col min="2315" max="2315" width="9.85546875" style="411" customWidth="1"/>
    <col min="2316" max="2316" width="10.28515625" style="411" customWidth="1"/>
    <col min="2317" max="2318" width="5.140625" style="411" customWidth="1"/>
    <col min="2319" max="2319" width="1.7109375" style="411" customWidth="1"/>
    <col min="2320" max="2320" width="10.7109375" style="411" customWidth="1"/>
    <col min="2321" max="2321" width="3.5703125" style="411" customWidth="1"/>
    <col min="2322" max="2322" width="1.42578125" style="411" customWidth="1"/>
    <col min="2323" max="2323" width="7" style="411" customWidth="1"/>
    <col min="2324" max="2332" width="0" style="411" hidden="1" customWidth="1"/>
    <col min="2333" max="2333" width="9.42578125" style="411" customWidth="1"/>
    <col min="2334" max="2334" width="12.85546875" style="411" customWidth="1"/>
    <col min="2335" max="2335" width="14" style="411" customWidth="1"/>
    <col min="2336" max="2347" width="9.140625" style="411"/>
    <col min="2348" max="2368" width="0" style="411" hidden="1" customWidth="1"/>
    <col min="2369" max="2560" width="9.140625" style="411"/>
    <col min="2561" max="2561" width="7.140625" style="411" customWidth="1"/>
    <col min="2562" max="2562" width="1.42578125" style="411" customWidth="1"/>
    <col min="2563" max="2563" width="3.5703125" style="411" customWidth="1"/>
    <col min="2564" max="2564" width="3.7109375" style="411" customWidth="1"/>
    <col min="2565" max="2565" width="14.7109375" style="411" customWidth="1"/>
    <col min="2566" max="2567" width="9.5703125" style="411" customWidth="1"/>
    <col min="2568" max="2568" width="10.7109375" style="411" customWidth="1"/>
    <col min="2569" max="2569" width="6" style="411" customWidth="1"/>
    <col min="2570" max="2570" width="4.42578125" style="411" customWidth="1"/>
    <col min="2571" max="2571" width="9.85546875" style="411" customWidth="1"/>
    <col min="2572" max="2572" width="10.28515625" style="411" customWidth="1"/>
    <col min="2573" max="2574" width="5.140625" style="411" customWidth="1"/>
    <col min="2575" max="2575" width="1.7109375" style="411" customWidth="1"/>
    <col min="2576" max="2576" width="10.7109375" style="411" customWidth="1"/>
    <col min="2577" max="2577" width="3.5703125" style="411" customWidth="1"/>
    <col min="2578" max="2578" width="1.42578125" style="411" customWidth="1"/>
    <col min="2579" max="2579" width="7" style="411" customWidth="1"/>
    <col min="2580" max="2588" width="0" style="411" hidden="1" customWidth="1"/>
    <col min="2589" max="2589" width="9.42578125" style="411" customWidth="1"/>
    <col min="2590" max="2590" width="12.85546875" style="411" customWidth="1"/>
    <col min="2591" max="2591" width="14" style="411" customWidth="1"/>
    <col min="2592" max="2603" width="9.140625" style="411"/>
    <col min="2604" max="2624" width="0" style="411" hidden="1" customWidth="1"/>
    <col min="2625" max="2816" width="9.140625" style="411"/>
    <col min="2817" max="2817" width="7.140625" style="411" customWidth="1"/>
    <col min="2818" max="2818" width="1.42578125" style="411" customWidth="1"/>
    <col min="2819" max="2819" width="3.5703125" style="411" customWidth="1"/>
    <col min="2820" max="2820" width="3.7109375" style="411" customWidth="1"/>
    <col min="2821" max="2821" width="14.7109375" style="411" customWidth="1"/>
    <col min="2822" max="2823" width="9.5703125" style="411" customWidth="1"/>
    <col min="2824" max="2824" width="10.7109375" style="411" customWidth="1"/>
    <col min="2825" max="2825" width="6" style="411" customWidth="1"/>
    <col min="2826" max="2826" width="4.42578125" style="411" customWidth="1"/>
    <col min="2827" max="2827" width="9.85546875" style="411" customWidth="1"/>
    <col min="2828" max="2828" width="10.28515625" style="411" customWidth="1"/>
    <col min="2829" max="2830" width="5.140625" style="411" customWidth="1"/>
    <col min="2831" max="2831" width="1.7109375" style="411" customWidth="1"/>
    <col min="2832" max="2832" width="10.7109375" style="411" customWidth="1"/>
    <col min="2833" max="2833" width="3.5703125" style="411" customWidth="1"/>
    <col min="2834" max="2834" width="1.42578125" style="411" customWidth="1"/>
    <col min="2835" max="2835" width="7" style="411" customWidth="1"/>
    <col min="2836" max="2844" width="0" style="411" hidden="1" customWidth="1"/>
    <col min="2845" max="2845" width="9.42578125" style="411" customWidth="1"/>
    <col min="2846" max="2846" width="12.85546875" style="411" customWidth="1"/>
    <col min="2847" max="2847" width="14" style="411" customWidth="1"/>
    <col min="2848" max="2859" width="9.140625" style="411"/>
    <col min="2860" max="2880" width="0" style="411" hidden="1" customWidth="1"/>
    <col min="2881" max="3072" width="9.140625" style="411"/>
    <col min="3073" max="3073" width="7.140625" style="411" customWidth="1"/>
    <col min="3074" max="3074" width="1.42578125" style="411" customWidth="1"/>
    <col min="3075" max="3075" width="3.5703125" style="411" customWidth="1"/>
    <col min="3076" max="3076" width="3.7109375" style="411" customWidth="1"/>
    <col min="3077" max="3077" width="14.7109375" style="411" customWidth="1"/>
    <col min="3078" max="3079" width="9.5703125" style="411" customWidth="1"/>
    <col min="3080" max="3080" width="10.7109375" style="411" customWidth="1"/>
    <col min="3081" max="3081" width="6" style="411" customWidth="1"/>
    <col min="3082" max="3082" width="4.42578125" style="411" customWidth="1"/>
    <col min="3083" max="3083" width="9.85546875" style="411" customWidth="1"/>
    <col min="3084" max="3084" width="10.28515625" style="411" customWidth="1"/>
    <col min="3085" max="3086" width="5.140625" style="411" customWidth="1"/>
    <col min="3087" max="3087" width="1.7109375" style="411" customWidth="1"/>
    <col min="3088" max="3088" width="10.7109375" style="411" customWidth="1"/>
    <col min="3089" max="3089" width="3.5703125" style="411" customWidth="1"/>
    <col min="3090" max="3090" width="1.42578125" style="411" customWidth="1"/>
    <col min="3091" max="3091" width="7" style="411" customWidth="1"/>
    <col min="3092" max="3100" width="0" style="411" hidden="1" customWidth="1"/>
    <col min="3101" max="3101" width="9.42578125" style="411" customWidth="1"/>
    <col min="3102" max="3102" width="12.85546875" style="411" customWidth="1"/>
    <col min="3103" max="3103" width="14" style="411" customWidth="1"/>
    <col min="3104" max="3115" width="9.140625" style="411"/>
    <col min="3116" max="3136" width="0" style="411" hidden="1" customWidth="1"/>
    <col min="3137" max="3328" width="9.140625" style="411"/>
    <col min="3329" max="3329" width="7.140625" style="411" customWidth="1"/>
    <col min="3330" max="3330" width="1.42578125" style="411" customWidth="1"/>
    <col min="3331" max="3331" width="3.5703125" style="411" customWidth="1"/>
    <col min="3332" max="3332" width="3.7109375" style="411" customWidth="1"/>
    <col min="3333" max="3333" width="14.7109375" style="411" customWidth="1"/>
    <col min="3334" max="3335" width="9.5703125" style="411" customWidth="1"/>
    <col min="3336" max="3336" width="10.7109375" style="411" customWidth="1"/>
    <col min="3337" max="3337" width="6" style="411" customWidth="1"/>
    <col min="3338" max="3338" width="4.42578125" style="411" customWidth="1"/>
    <col min="3339" max="3339" width="9.85546875" style="411" customWidth="1"/>
    <col min="3340" max="3340" width="10.28515625" style="411" customWidth="1"/>
    <col min="3341" max="3342" width="5.140625" style="411" customWidth="1"/>
    <col min="3343" max="3343" width="1.7109375" style="411" customWidth="1"/>
    <col min="3344" max="3344" width="10.7109375" style="411" customWidth="1"/>
    <col min="3345" max="3345" width="3.5703125" style="411" customWidth="1"/>
    <col min="3346" max="3346" width="1.42578125" style="411" customWidth="1"/>
    <col min="3347" max="3347" width="7" style="411" customWidth="1"/>
    <col min="3348" max="3356" width="0" style="411" hidden="1" customWidth="1"/>
    <col min="3357" max="3357" width="9.42578125" style="411" customWidth="1"/>
    <col min="3358" max="3358" width="12.85546875" style="411" customWidth="1"/>
    <col min="3359" max="3359" width="14" style="411" customWidth="1"/>
    <col min="3360" max="3371" width="9.140625" style="411"/>
    <col min="3372" max="3392" width="0" style="411" hidden="1" customWidth="1"/>
    <col min="3393" max="3584" width="9.140625" style="411"/>
    <col min="3585" max="3585" width="7.140625" style="411" customWidth="1"/>
    <col min="3586" max="3586" width="1.42578125" style="411" customWidth="1"/>
    <col min="3587" max="3587" width="3.5703125" style="411" customWidth="1"/>
    <col min="3588" max="3588" width="3.7109375" style="411" customWidth="1"/>
    <col min="3589" max="3589" width="14.7109375" style="411" customWidth="1"/>
    <col min="3590" max="3591" width="9.5703125" style="411" customWidth="1"/>
    <col min="3592" max="3592" width="10.7109375" style="411" customWidth="1"/>
    <col min="3593" max="3593" width="6" style="411" customWidth="1"/>
    <col min="3594" max="3594" width="4.42578125" style="411" customWidth="1"/>
    <col min="3595" max="3595" width="9.85546875" style="411" customWidth="1"/>
    <col min="3596" max="3596" width="10.28515625" style="411" customWidth="1"/>
    <col min="3597" max="3598" width="5.140625" style="411" customWidth="1"/>
    <col min="3599" max="3599" width="1.7109375" style="411" customWidth="1"/>
    <col min="3600" max="3600" width="10.7109375" style="411" customWidth="1"/>
    <col min="3601" max="3601" width="3.5703125" style="411" customWidth="1"/>
    <col min="3602" max="3602" width="1.42578125" style="411" customWidth="1"/>
    <col min="3603" max="3603" width="7" style="411" customWidth="1"/>
    <col min="3604" max="3612" width="0" style="411" hidden="1" customWidth="1"/>
    <col min="3613" max="3613" width="9.42578125" style="411" customWidth="1"/>
    <col min="3614" max="3614" width="12.85546875" style="411" customWidth="1"/>
    <col min="3615" max="3615" width="14" style="411" customWidth="1"/>
    <col min="3616" max="3627" width="9.140625" style="411"/>
    <col min="3628" max="3648" width="0" style="411" hidden="1" customWidth="1"/>
    <col min="3649" max="3840" width="9.140625" style="411"/>
    <col min="3841" max="3841" width="7.140625" style="411" customWidth="1"/>
    <col min="3842" max="3842" width="1.42578125" style="411" customWidth="1"/>
    <col min="3843" max="3843" width="3.5703125" style="411" customWidth="1"/>
    <col min="3844" max="3844" width="3.7109375" style="411" customWidth="1"/>
    <col min="3845" max="3845" width="14.7109375" style="411" customWidth="1"/>
    <col min="3846" max="3847" width="9.5703125" style="411" customWidth="1"/>
    <col min="3848" max="3848" width="10.7109375" style="411" customWidth="1"/>
    <col min="3849" max="3849" width="6" style="411" customWidth="1"/>
    <col min="3850" max="3850" width="4.42578125" style="411" customWidth="1"/>
    <col min="3851" max="3851" width="9.85546875" style="411" customWidth="1"/>
    <col min="3852" max="3852" width="10.28515625" style="411" customWidth="1"/>
    <col min="3853" max="3854" width="5.140625" style="411" customWidth="1"/>
    <col min="3855" max="3855" width="1.7109375" style="411" customWidth="1"/>
    <col min="3856" max="3856" width="10.7109375" style="411" customWidth="1"/>
    <col min="3857" max="3857" width="3.5703125" style="411" customWidth="1"/>
    <col min="3858" max="3858" width="1.42578125" style="411" customWidth="1"/>
    <col min="3859" max="3859" width="7" style="411" customWidth="1"/>
    <col min="3860" max="3868" width="0" style="411" hidden="1" customWidth="1"/>
    <col min="3869" max="3869" width="9.42578125" style="411" customWidth="1"/>
    <col min="3870" max="3870" width="12.85546875" style="411" customWidth="1"/>
    <col min="3871" max="3871" width="14" style="411" customWidth="1"/>
    <col min="3872" max="3883" width="9.140625" style="411"/>
    <col min="3884" max="3904" width="0" style="411" hidden="1" customWidth="1"/>
    <col min="3905" max="4096" width="9.140625" style="411"/>
    <col min="4097" max="4097" width="7.140625" style="411" customWidth="1"/>
    <col min="4098" max="4098" width="1.42578125" style="411" customWidth="1"/>
    <col min="4099" max="4099" width="3.5703125" style="411" customWidth="1"/>
    <col min="4100" max="4100" width="3.7109375" style="411" customWidth="1"/>
    <col min="4101" max="4101" width="14.7109375" style="411" customWidth="1"/>
    <col min="4102" max="4103" width="9.5703125" style="411" customWidth="1"/>
    <col min="4104" max="4104" width="10.7109375" style="411" customWidth="1"/>
    <col min="4105" max="4105" width="6" style="411" customWidth="1"/>
    <col min="4106" max="4106" width="4.42578125" style="411" customWidth="1"/>
    <col min="4107" max="4107" width="9.85546875" style="411" customWidth="1"/>
    <col min="4108" max="4108" width="10.28515625" style="411" customWidth="1"/>
    <col min="4109" max="4110" width="5.140625" style="411" customWidth="1"/>
    <col min="4111" max="4111" width="1.7109375" style="411" customWidth="1"/>
    <col min="4112" max="4112" width="10.7109375" style="411" customWidth="1"/>
    <col min="4113" max="4113" width="3.5703125" style="411" customWidth="1"/>
    <col min="4114" max="4114" width="1.42578125" style="411" customWidth="1"/>
    <col min="4115" max="4115" width="7" style="411" customWidth="1"/>
    <col min="4116" max="4124" width="0" style="411" hidden="1" customWidth="1"/>
    <col min="4125" max="4125" width="9.42578125" style="411" customWidth="1"/>
    <col min="4126" max="4126" width="12.85546875" style="411" customWidth="1"/>
    <col min="4127" max="4127" width="14" style="411" customWidth="1"/>
    <col min="4128" max="4139" width="9.140625" style="411"/>
    <col min="4140" max="4160" width="0" style="411" hidden="1" customWidth="1"/>
    <col min="4161" max="4352" width="9.140625" style="411"/>
    <col min="4353" max="4353" width="7.140625" style="411" customWidth="1"/>
    <col min="4354" max="4354" width="1.42578125" style="411" customWidth="1"/>
    <col min="4355" max="4355" width="3.5703125" style="411" customWidth="1"/>
    <col min="4356" max="4356" width="3.7109375" style="411" customWidth="1"/>
    <col min="4357" max="4357" width="14.7109375" style="411" customWidth="1"/>
    <col min="4358" max="4359" width="9.5703125" style="411" customWidth="1"/>
    <col min="4360" max="4360" width="10.7109375" style="411" customWidth="1"/>
    <col min="4361" max="4361" width="6" style="411" customWidth="1"/>
    <col min="4362" max="4362" width="4.42578125" style="411" customWidth="1"/>
    <col min="4363" max="4363" width="9.85546875" style="411" customWidth="1"/>
    <col min="4364" max="4364" width="10.28515625" style="411" customWidth="1"/>
    <col min="4365" max="4366" width="5.140625" style="411" customWidth="1"/>
    <col min="4367" max="4367" width="1.7109375" style="411" customWidth="1"/>
    <col min="4368" max="4368" width="10.7109375" style="411" customWidth="1"/>
    <col min="4369" max="4369" width="3.5703125" style="411" customWidth="1"/>
    <col min="4370" max="4370" width="1.42578125" style="411" customWidth="1"/>
    <col min="4371" max="4371" width="7" style="411" customWidth="1"/>
    <col min="4372" max="4380" width="0" style="411" hidden="1" customWidth="1"/>
    <col min="4381" max="4381" width="9.42578125" style="411" customWidth="1"/>
    <col min="4382" max="4382" width="12.85546875" style="411" customWidth="1"/>
    <col min="4383" max="4383" width="14" style="411" customWidth="1"/>
    <col min="4384" max="4395" width="9.140625" style="411"/>
    <col min="4396" max="4416" width="0" style="411" hidden="1" customWidth="1"/>
    <col min="4417" max="4608" width="9.140625" style="411"/>
    <col min="4609" max="4609" width="7.140625" style="411" customWidth="1"/>
    <col min="4610" max="4610" width="1.42578125" style="411" customWidth="1"/>
    <col min="4611" max="4611" width="3.5703125" style="411" customWidth="1"/>
    <col min="4612" max="4612" width="3.7109375" style="411" customWidth="1"/>
    <col min="4613" max="4613" width="14.7109375" style="411" customWidth="1"/>
    <col min="4614" max="4615" width="9.5703125" style="411" customWidth="1"/>
    <col min="4616" max="4616" width="10.7109375" style="411" customWidth="1"/>
    <col min="4617" max="4617" width="6" style="411" customWidth="1"/>
    <col min="4618" max="4618" width="4.42578125" style="411" customWidth="1"/>
    <col min="4619" max="4619" width="9.85546875" style="411" customWidth="1"/>
    <col min="4620" max="4620" width="10.28515625" style="411" customWidth="1"/>
    <col min="4621" max="4622" width="5.140625" style="411" customWidth="1"/>
    <col min="4623" max="4623" width="1.7109375" style="411" customWidth="1"/>
    <col min="4624" max="4624" width="10.7109375" style="411" customWidth="1"/>
    <col min="4625" max="4625" width="3.5703125" style="411" customWidth="1"/>
    <col min="4626" max="4626" width="1.42578125" style="411" customWidth="1"/>
    <col min="4627" max="4627" width="7" style="411" customWidth="1"/>
    <col min="4628" max="4636" width="0" style="411" hidden="1" customWidth="1"/>
    <col min="4637" max="4637" width="9.42578125" style="411" customWidth="1"/>
    <col min="4638" max="4638" width="12.85546875" style="411" customWidth="1"/>
    <col min="4639" max="4639" width="14" style="411" customWidth="1"/>
    <col min="4640" max="4651" width="9.140625" style="411"/>
    <col min="4652" max="4672" width="0" style="411" hidden="1" customWidth="1"/>
    <col min="4673" max="4864" width="9.140625" style="411"/>
    <col min="4865" max="4865" width="7.140625" style="411" customWidth="1"/>
    <col min="4866" max="4866" width="1.42578125" style="411" customWidth="1"/>
    <col min="4867" max="4867" width="3.5703125" style="411" customWidth="1"/>
    <col min="4868" max="4868" width="3.7109375" style="411" customWidth="1"/>
    <col min="4869" max="4869" width="14.7109375" style="411" customWidth="1"/>
    <col min="4870" max="4871" width="9.5703125" style="411" customWidth="1"/>
    <col min="4872" max="4872" width="10.7109375" style="411" customWidth="1"/>
    <col min="4873" max="4873" width="6" style="411" customWidth="1"/>
    <col min="4874" max="4874" width="4.42578125" style="411" customWidth="1"/>
    <col min="4875" max="4875" width="9.85546875" style="411" customWidth="1"/>
    <col min="4876" max="4876" width="10.28515625" style="411" customWidth="1"/>
    <col min="4877" max="4878" width="5.140625" style="411" customWidth="1"/>
    <col min="4879" max="4879" width="1.7109375" style="411" customWidth="1"/>
    <col min="4880" max="4880" width="10.7109375" style="411" customWidth="1"/>
    <col min="4881" max="4881" width="3.5703125" style="411" customWidth="1"/>
    <col min="4882" max="4882" width="1.42578125" style="411" customWidth="1"/>
    <col min="4883" max="4883" width="7" style="411" customWidth="1"/>
    <col min="4884" max="4892" width="0" style="411" hidden="1" customWidth="1"/>
    <col min="4893" max="4893" width="9.42578125" style="411" customWidth="1"/>
    <col min="4894" max="4894" width="12.85546875" style="411" customWidth="1"/>
    <col min="4895" max="4895" width="14" style="411" customWidth="1"/>
    <col min="4896" max="4907" width="9.140625" style="411"/>
    <col min="4908" max="4928" width="0" style="411" hidden="1" customWidth="1"/>
    <col min="4929" max="5120" width="9.140625" style="411"/>
    <col min="5121" max="5121" width="7.140625" style="411" customWidth="1"/>
    <col min="5122" max="5122" width="1.42578125" style="411" customWidth="1"/>
    <col min="5123" max="5123" width="3.5703125" style="411" customWidth="1"/>
    <col min="5124" max="5124" width="3.7109375" style="411" customWidth="1"/>
    <col min="5125" max="5125" width="14.7109375" style="411" customWidth="1"/>
    <col min="5126" max="5127" width="9.5703125" style="411" customWidth="1"/>
    <col min="5128" max="5128" width="10.7109375" style="411" customWidth="1"/>
    <col min="5129" max="5129" width="6" style="411" customWidth="1"/>
    <col min="5130" max="5130" width="4.42578125" style="411" customWidth="1"/>
    <col min="5131" max="5131" width="9.85546875" style="411" customWidth="1"/>
    <col min="5132" max="5132" width="10.28515625" style="411" customWidth="1"/>
    <col min="5133" max="5134" width="5.140625" style="411" customWidth="1"/>
    <col min="5135" max="5135" width="1.7109375" style="411" customWidth="1"/>
    <col min="5136" max="5136" width="10.7109375" style="411" customWidth="1"/>
    <col min="5137" max="5137" width="3.5703125" style="411" customWidth="1"/>
    <col min="5138" max="5138" width="1.42578125" style="411" customWidth="1"/>
    <col min="5139" max="5139" width="7" style="411" customWidth="1"/>
    <col min="5140" max="5148" width="0" style="411" hidden="1" customWidth="1"/>
    <col min="5149" max="5149" width="9.42578125" style="411" customWidth="1"/>
    <col min="5150" max="5150" width="12.85546875" style="411" customWidth="1"/>
    <col min="5151" max="5151" width="14" style="411" customWidth="1"/>
    <col min="5152" max="5163" width="9.140625" style="411"/>
    <col min="5164" max="5184" width="0" style="411" hidden="1" customWidth="1"/>
    <col min="5185" max="5376" width="9.140625" style="411"/>
    <col min="5377" max="5377" width="7.140625" style="411" customWidth="1"/>
    <col min="5378" max="5378" width="1.42578125" style="411" customWidth="1"/>
    <col min="5379" max="5379" width="3.5703125" style="411" customWidth="1"/>
    <col min="5380" max="5380" width="3.7109375" style="411" customWidth="1"/>
    <col min="5381" max="5381" width="14.7109375" style="411" customWidth="1"/>
    <col min="5382" max="5383" width="9.5703125" style="411" customWidth="1"/>
    <col min="5384" max="5384" width="10.7109375" style="411" customWidth="1"/>
    <col min="5385" max="5385" width="6" style="411" customWidth="1"/>
    <col min="5386" max="5386" width="4.42578125" style="411" customWidth="1"/>
    <col min="5387" max="5387" width="9.85546875" style="411" customWidth="1"/>
    <col min="5388" max="5388" width="10.28515625" style="411" customWidth="1"/>
    <col min="5389" max="5390" width="5.140625" style="411" customWidth="1"/>
    <col min="5391" max="5391" width="1.7109375" style="411" customWidth="1"/>
    <col min="5392" max="5392" width="10.7109375" style="411" customWidth="1"/>
    <col min="5393" max="5393" width="3.5703125" style="411" customWidth="1"/>
    <col min="5394" max="5394" width="1.42578125" style="411" customWidth="1"/>
    <col min="5395" max="5395" width="7" style="411" customWidth="1"/>
    <col min="5396" max="5404" width="0" style="411" hidden="1" customWidth="1"/>
    <col min="5405" max="5405" width="9.42578125" style="411" customWidth="1"/>
    <col min="5406" max="5406" width="12.85546875" style="411" customWidth="1"/>
    <col min="5407" max="5407" width="14" style="411" customWidth="1"/>
    <col min="5408" max="5419" width="9.140625" style="411"/>
    <col min="5420" max="5440" width="0" style="411" hidden="1" customWidth="1"/>
    <col min="5441" max="5632" width="9.140625" style="411"/>
    <col min="5633" max="5633" width="7.140625" style="411" customWidth="1"/>
    <col min="5634" max="5634" width="1.42578125" style="411" customWidth="1"/>
    <col min="5635" max="5635" width="3.5703125" style="411" customWidth="1"/>
    <col min="5636" max="5636" width="3.7109375" style="411" customWidth="1"/>
    <col min="5637" max="5637" width="14.7109375" style="411" customWidth="1"/>
    <col min="5638" max="5639" width="9.5703125" style="411" customWidth="1"/>
    <col min="5640" max="5640" width="10.7109375" style="411" customWidth="1"/>
    <col min="5641" max="5641" width="6" style="411" customWidth="1"/>
    <col min="5642" max="5642" width="4.42578125" style="411" customWidth="1"/>
    <col min="5643" max="5643" width="9.85546875" style="411" customWidth="1"/>
    <col min="5644" max="5644" width="10.28515625" style="411" customWidth="1"/>
    <col min="5645" max="5646" width="5.140625" style="411" customWidth="1"/>
    <col min="5647" max="5647" width="1.7109375" style="411" customWidth="1"/>
    <col min="5648" max="5648" width="10.7109375" style="411" customWidth="1"/>
    <col min="5649" max="5649" width="3.5703125" style="411" customWidth="1"/>
    <col min="5650" max="5650" width="1.42578125" style="411" customWidth="1"/>
    <col min="5651" max="5651" width="7" style="411" customWidth="1"/>
    <col min="5652" max="5660" width="0" style="411" hidden="1" customWidth="1"/>
    <col min="5661" max="5661" width="9.42578125" style="411" customWidth="1"/>
    <col min="5662" max="5662" width="12.85546875" style="411" customWidth="1"/>
    <col min="5663" max="5663" width="14" style="411" customWidth="1"/>
    <col min="5664" max="5675" width="9.140625" style="411"/>
    <col min="5676" max="5696" width="0" style="411" hidden="1" customWidth="1"/>
    <col min="5697" max="5888" width="9.140625" style="411"/>
    <col min="5889" max="5889" width="7.140625" style="411" customWidth="1"/>
    <col min="5890" max="5890" width="1.42578125" style="411" customWidth="1"/>
    <col min="5891" max="5891" width="3.5703125" style="411" customWidth="1"/>
    <col min="5892" max="5892" width="3.7109375" style="411" customWidth="1"/>
    <col min="5893" max="5893" width="14.7109375" style="411" customWidth="1"/>
    <col min="5894" max="5895" width="9.5703125" style="411" customWidth="1"/>
    <col min="5896" max="5896" width="10.7109375" style="411" customWidth="1"/>
    <col min="5897" max="5897" width="6" style="411" customWidth="1"/>
    <col min="5898" max="5898" width="4.42578125" style="411" customWidth="1"/>
    <col min="5899" max="5899" width="9.85546875" style="411" customWidth="1"/>
    <col min="5900" max="5900" width="10.28515625" style="411" customWidth="1"/>
    <col min="5901" max="5902" width="5.140625" style="411" customWidth="1"/>
    <col min="5903" max="5903" width="1.7109375" style="411" customWidth="1"/>
    <col min="5904" max="5904" width="10.7109375" style="411" customWidth="1"/>
    <col min="5905" max="5905" width="3.5703125" style="411" customWidth="1"/>
    <col min="5906" max="5906" width="1.42578125" style="411" customWidth="1"/>
    <col min="5907" max="5907" width="7" style="411" customWidth="1"/>
    <col min="5908" max="5916" width="0" style="411" hidden="1" customWidth="1"/>
    <col min="5917" max="5917" width="9.42578125" style="411" customWidth="1"/>
    <col min="5918" max="5918" width="12.85546875" style="411" customWidth="1"/>
    <col min="5919" max="5919" width="14" style="411" customWidth="1"/>
    <col min="5920" max="5931" width="9.140625" style="411"/>
    <col min="5932" max="5952" width="0" style="411" hidden="1" customWidth="1"/>
    <col min="5953" max="6144" width="9.140625" style="411"/>
    <col min="6145" max="6145" width="7.140625" style="411" customWidth="1"/>
    <col min="6146" max="6146" width="1.42578125" style="411" customWidth="1"/>
    <col min="6147" max="6147" width="3.5703125" style="411" customWidth="1"/>
    <col min="6148" max="6148" width="3.7109375" style="411" customWidth="1"/>
    <col min="6149" max="6149" width="14.7109375" style="411" customWidth="1"/>
    <col min="6150" max="6151" width="9.5703125" style="411" customWidth="1"/>
    <col min="6152" max="6152" width="10.7109375" style="411" customWidth="1"/>
    <col min="6153" max="6153" width="6" style="411" customWidth="1"/>
    <col min="6154" max="6154" width="4.42578125" style="411" customWidth="1"/>
    <col min="6155" max="6155" width="9.85546875" style="411" customWidth="1"/>
    <col min="6156" max="6156" width="10.28515625" style="411" customWidth="1"/>
    <col min="6157" max="6158" width="5.140625" style="411" customWidth="1"/>
    <col min="6159" max="6159" width="1.7109375" style="411" customWidth="1"/>
    <col min="6160" max="6160" width="10.7109375" style="411" customWidth="1"/>
    <col min="6161" max="6161" width="3.5703125" style="411" customWidth="1"/>
    <col min="6162" max="6162" width="1.42578125" style="411" customWidth="1"/>
    <col min="6163" max="6163" width="7" style="411" customWidth="1"/>
    <col min="6164" max="6172" width="0" style="411" hidden="1" customWidth="1"/>
    <col min="6173" max="6173" width="9.42578125" style="411" customWidth="1"/>
    <col min="6174" max="6174" width="12.85546875" style="411" customWidth="1"/>
    <col min="6175" max="6175" width="14" style="411" customWidth="1"/>
    <col min="6176" max="6187" width="9.140625" style="411"/>
    <col min="6188" max="6208" width="0" style="411" hidden="1" customWidth="1"/>
    <col min="6209" max="6400" width="9.140625" style="411"/>
    <col min="6401" max="6401" width="7.140625" style="411" customWidth="1"/>
    <col min="6402" max="6402" width="1.42578125" style="411" customWidth="1"/>
    <col min="6403" max="6403" width="3.5703125" style="411" customWidth="1"/>
    <col min="6404" max="6404" width="3.7109375" style="411" customWidth="1"/>
    <col min="6405" max="6405" width="14.7109375" style="411" customWidth="1"/>
    <col min="6406" max="6407" width="9.5703125" style="411" customWidth="1"/>
    <col min="6408" max="6408" width="10.7109375" style="411" customWidth="1"/>
    <col min="6409" max="6409" width="6" style="411" customWidth="1"/>
    <col min="6410" max="6410" width="4.42578125" style="411" customWidth="1"/>
    <col min="6411" max="6411" width="9.85546875" style="411" customWidth="1"/>
    <col min="6412" max="6412" width="10.28515625" style="411" customWidth="1"/>
    <col min="6413" max="6414" width="5.140625" style="411" customWidth="1"/>
    <col min="6415" max="6415" width="1.7109375" style="411" customWidth="1"/>
    <col min="6416" max="6416" width="10.7109375" style="411" customWidth="1"/>
    <col min="6417" max="6417" width="3.5703125" style="411" customWidth="1"/>
    <col min="6418" max="6418" width="1.42578125" style="411" customWidth="1"/>
    <col min="6419" max="6419" width="7" style="411" customWidth="1"/>
    <col min="6420" max="6428" width="0" style="411" hidden="1" customWidth="1"/>
    <col min="6429" max="6429" width="9.42578125" style="411" customWidth="1"/>
    <col min="6430" max="6430" width="12.85546875" style="411" customWidth="1"/>
    <col min="6431" max="6431" width="14" style="411" customWidth="1"/>
    <col min="6432" max="6443" width="9.140625" style="411"/>
    <col min="6444" max="6464" width="0" style="411" hidden="1" customWidth="1"/>
    <col min="6465" max="6656" width="9.140625" style="411"/>
    <col min="6657" max="6657" width="7.140625" style="411" customWidth="1"/>
    <col min="6658" max="6658" width="1.42578125" style="411" customWidth="1"/>
    <col min="6659" max="6659" width="3.5703125" style="411" customWidth="1"/>
    <col min="6660" max="6660" width="3.7109375" style="411" customWidth="1"/>
    <col min="6661" max="6661" width="14.7109375" style="411" customWidth="1"/>
    <col min="6662" max="6663" width="9.5703125" style="411" customWidth="1"/>
    <col min="6664" max="6664" width="10.7109375" style="411" customWidth="1"/>
    <col min="6665" max="6665" width="6" style="411" customWidth="1"/>
    <col min="6666" max="6666" width="4.42578125" style="411" customWidth="1"/>
    <col min="6667" max="6667" width="9.85546875" style="411" customWidth="1"/>
    <col min="6668" max="6668" width="10.28515625" style="411" customWidth="1"/>
    <col min="6669" max="6670" width="5.140625" style="411" customWidth="1"/>
    <col min="6671" max="6671" width="1.7109375" style="411" customWidth="1"/>
    <col min="6672" max="6672" width="10.7109375" style="411" customWidth="1"/>
    <col min="6673" max="6673" width="3.5703125" style="411" customWidth="1"/>
    <col min="6674" max="6674" width="1.42578125" style="411" customWidth="1"/>
    <col min="6675" max="6675" width="7" style="411" customWidth="1"/>
    <col min="6676" max="6684" width="0" style="411" hidden="1" customWidth="1"/>
    <col min="6685" max="6685" width="9.42578125" style="411" customWidth="1"/>
    <col min="6686" max="6686" width="12.85546875" style="411" customWidth="1"/>
    <col min="6687" max="6687" width="14" style="411" customWidth="1"/>
    <col min="6688" max="6699" width="9.140625" style="411"/>
    <col min="6700" max="6720" width="0" style="411" hidden="1" customWidth="1"/>
    <col min="6721" max="6912" width="9.140625" style="411"/>
    <col min="6913" max="6913" width="7.140625" style="411" customWidth="1"/>
    <col min="6914" max="6914" width="1.42578125" style="411" customWidth="1"/>
    <col min="6915" max="6915" width="3.5703125" style="411" customWidth="1"/>
    <col min="6916" max="6916" width="3.7109375" style="411" customWidth="1"/>
    <col min="6917" max="6917" width="14.7109375" style="411" customWidth="1"/>
    <col min="6918" max="6919" width="9.5703125" style="411" customWidth="1"/>
    <col min="6920" max="6920" width="10.7109375" style="411" customWidth="1"/>
    <col min="6921" max="6921" width="6" style="411" customWidth="1"/>
    <col min="6922" max="6922" width="4.42578125" style="411" customWidth="1"/>
    <col min="6923" max="6923" width="9.85546875" style="411" customWidth="1"/>
    <col min="6924" max="6924" width="10.28515625" style="411" customWidth="1"/>
    <col min="6925" max="6926" width="5.140625" style="411" customWidth="1"/>
    <col min="6927" max="6927" width="1.7109375" style="411" customWidth="1"/>
    <col min="6928" max="6928" width="10.7109375" style="411" customWidth="1"/>
    <col min="6929" max="6929" width="3.5703125" style="411" customWidth="1"/>
    <col min="6930" max="6930" width="1.42578125" style="411" customWidth="1"/>
    <col min="6931" max="6931" width="7" style="411" customWidth="1"/>
    <col min="6932" max="6940" width="0" style="411" hidden="1" customWidth="1"/>
    <col min="6941" max="6941" width="9.42578125" style="411" customWidth="1"/>
    <col min="6942" max="6942" width="12.85546875" style="411" customWidth="1"/>
    <col min="6943" max="6943" width="14" style="411" customWidth="1"/>
    <col min="6944" max="6955" width="9.140625" style="411"/>
    <col min="6956" max="6976" width="0" style="411" hidden="1" customWidth="1"/>
    <col min="6977" max="7168" width="9.140625" style="411"/>
    <col min="7169" max="7169" width="7.140625" style="411" customWidth="1"/>
    <col min="7170" max="7170" width="1.42578125" style="411" customWidth="1"/>
    <col min="7171" max="7171" width="3.5703125" style="411" customWidth="1"/>
    <col min="7172" max="7172" width="3.7109375" style="411" customWidth="1"/>
    <col min="7173" max="7173" width="14.7109375" style="411" customWidth="1"/>
    <col min="7174" max="7175" width="9.5703125" style="411" customWidth="1"/>
    <col min="7176" max="7176" width="10.7109375" style="411" customWidth="1"/>
    <col min="7177" max="7177" width="6" style="411" customWidth="1"/>
    <col min="7178" max="7178" width="4.42578125" style="411" customWidth="1"/>
    <col min="7179" max="7179" width="9.85546875" style="411" customWidth="1"/>
    <col min="7180" max="7180" width="10.28515625" style="411" customWidth="1"/>
    <col min="7181" max="7182" width="5.140625" style="411" customWidth="1"/>
    <col min="7183" max="7183" width="1.7109375" style="411" customWidth="1"/>
    <col min="7184" max="7184" width="10.7109375" style="411" customWidth="1"/>
    <col min="7185" max="7185" width="3.5703125" style="411" customWidth="1"/>
    <col min="7186" max="7186" width="1.42578125" style="411" customWidth="1"/>
    <col min="7187" max="7187" width="7" style="411" customWidth="1"/>
    <col min="7188" max="7196" width="0" style="411" hidden="1" customWidth="1"/>
    <col min="7197" max="7197" width="9.42578125" style="411" customWidth="1"/>
    <col min="7198" max="7198" width="12.85546875" style="411" customWidth="1"/>
    <col min="7199" max="7199" width="14" style="411" customWidth="1"/>
    <col min="7200" max="7211" width="9.140625" style="411"/>
    <col min="7212" max="7232" width="0" style="411" hidden="1" customWidth="1"/>
    <col min="7233" max="7424" width="9.140625" style="411"/>
    <col min="7425" max="7425" width="7.140625" style="411" customWidth="1"/>
    <col min="7426" max="7426" width="1.42578125" style="411" customWidth="1"/>
    <col min="7427" max="7427" width="3.5703125" style="411" customWidth="1"/>
    <col min="7428" max="7428" width="3.7109375" style="411" customWidth="1"/>
    <col min="7429" max="7429" width="14.7109375" style="411" customWidth="1"/>
    <col min="7430" max="7431" width="9.5703125" style="411" customWidth="1"/>
    <col min="7432" max="7432" width="10.7109375" style="411" customWidth="1"/>
    <col min="7433" max="7433" width="6" style="411" customWidth="1"/>
    <col min="7434" max="7434" width="4.42578125" style="411" customWidth="1"/>
    <col min="7435" max="7435" width="9.85546875" style="411" customWidth="1"/>
    <col min="7436" max="7436" width="10.28515625" style="411" customWidth="1"/>
    <col min="7437" max="7438" width="5.140625" style="411" customWidth="1"/>
    <col min="7439" max="7439" width="1.7109375" style="411" customWidth="1"/>
    <col min="7440" max="7440" width="10.7109375" style="411" customWidth="1"/>
    <col min="7441" max="7441" width="3.5703125" style="411" customWidth="1"/>
    <col min="7442" max="7442" width="1.42578125" style="411" customWidth="1"/>
    <col min="7443" max="7443" width="7" style="411" customWidth="1"/>
    <col min="7444" max="7452" width="0" style="411" hidden="1" customWidth="1"/>
    <col min="7453" max="7453" width="9.42578125" style="411" customWidth="1"/>
    <col min="7454" max="7454" width="12.85546875" style="411" customWidth="1"/>
    <col min="7455" max="7455" width="14" style="411" customWidth="1"/>
    <col min="7456" max="7467" width="9.140625" style="411"/>
    <col min="7468" max="7488" width="0" style="411" hidden="1" customWidth="1"/>
    <col min="7489" max="7680" width="9.140625" style="411"/>
    <col min="7681" max="7681" width="7.140625" style="411" customWidth="1"/>
    <col min="7682" max="7682" width="1.42578125" style="411" customWidth="1"/>
    <col min="7683" max="7683" width="3.5703125" style="411" customWidth="1"/>
    <col min="7684" max="7684" width="3.7109375" style="411" customWidth="1"/>
    <col min="7685" max="7685" width="14.7109375" style="411" customWidth="1"/>
    <col min="7686" max="7687" width="9.5703125" style="411" customWidth="1"/>
    <col min="7688" max="7688" width="10.7109375" style="411" customWidth="1"/>
    <col min="7689" max="7689" width="6" style="411" customWidth="1"/>
    <col min="7690" max="7690" width="4.42578125" style="411" customWidth="1"/>
    <col min="7691" max="7691" width="9.85546875" style="411" customWidth="1"/>
    <col min="7692" max="7692" width="10.28515625" style="411" customWidth="1"/>
    <col min="7693" max="7694" width="5.140625" style="411" customWidth="1"/>
    <col min="7695" max="7695" width="1.7109375" style="411" customWidth="1"/>
    <col min="7696" max="7696" width="10.7109375" style="411" customWidth="1"/>
    <col min="7697" max="7697" width="3.5703125" style="411" customWidth="1"/>
    <col min="7698" max="7698" width="1.42578125" style="411" customWidth="1"/>
    <col min="7699" max="7699" width="7" style="411" customWidth="1"/>
    <col min="7700" max="7708" width="0" style="411" hidden="1" customWidth="1"/>
    <col min="7709" max="7709" width="9.42578125" style="411" customWidth="1"/>
    <col min="7710" max="7710" width="12.85546875" style="411" customWidth="1"/>
    <col min="7711" max="7711" width="14" style="411" customWidth="1"/>
    <col min="7712" max="7723" width="9.140625" style="411"/>
    <col min="7724" max="7744" width="0" style="411" hidden="1" customWidth="1"/>
    <col min="7745" max="7936" width="9.140625" style="411"/>
    <col min="7937" max="7937" width="7.140625" style="411" customWidth="1"/>
    <col min="7938" max="7938" width="1.42578125" style="411" customWidth="1"/>
    <col min="7939" max="7939" width="3.5703125" style="411" customWidth="1"/>
    <col min="7940" max="7940" width="3.7109375" style="411" customWidth="1"/>
    <col min="7941" max="7941" width="14.7109375" style="411" customWidth="1"/>
    <col min="7942" max="7943" width="9.5703125" style="411" customWidth="1"/>
    <col min="7944" max="7944" width="10.7109375" style="411" customWidth="1"/>
    <col min="7945" max="7945" width="6" style="411" customWidth="1"/>
    <col min="7946" max="7946" width="4.42578125" style="411" customWidth="1"/>
    <col min="7947" max="7947" width="9.85546875" style="411" customWidth="1"/>
    <col min="7948" max="7948" width="10.28515625" style="411" customWidth="1"/>
    <col min="7949" max="7950" width="5.140625" style="411" customWidth="1"/>
    <col min="7951" max="7951" width="1.7109375" style="411" customWidth="1"/>
    <col min="7952" max="7952" width="10.7109375" style="411" customWidth="1"/>
    <col min="7953" max="7953" width="3.5703125" style="411" customWidth="1"/>
    <col min="7954" max="7954" width="1.42578125" style="411" customWidth="1"/>
    <col min="7955" max="7955" width="7" style="411" customWidth="1"/>
    <col min="7956" max="7964" width="0" style="411" hidden="1" customWidth="1"/>
    <col min="7965" max="7965" width="9.42578125" style="411" customWidth="1"/>
    <col min="7966" max="7966" width="12.85546875" style="411" customWidth="1"/>
    <col min="7967" max="7967" width="14" style="411" customWidth="1"/>
    <col min="7968" max="7979" width="9.140625" style="411"/>
    <col min="7980" max="8000" width="0" style="411" hidden="1" customWidth="1"/>
    <col min="8001" max="8192" width="9.140625" style="411"/>
    <col min="8193" max="8193" width="7.140625" style="411" customWidth="1"/>
    <col min="8194" max="8194" width="1.42578125" style="411" customWidth="1"/>
    <col min="8195" max="8195" width="3.5703125" style="411" customWidth="1"/>
    <col min="8196" max="8196" width="3.7109375" style="411" customWidth="1"/>
    <col min="8197" max="8197" width="14.7109375" style="411" customWidth="1"/>
    <col min="8198" max="8199" width="9.5703125" style="411" customWidth="1"/>
    <col min="8200" max="8200" width="10.7109375" style="411" customWidth="1"/>
    <col min="8201" max="8201" width="6" style="411" customWidth="1"/>
    <col min="8202" max="8202" width="4.42578125" style="411" customWidth="1"/>
    <col min="8203" max="8203" width="9.85546875" style="411" customWidth="1"/>
    <col min="8204" max="8204" width="10.28515625" style="411" customWidth="1"/>
    <col min="8205" max="8206" width="5.140625" style="411" customWidth="1"/>
    <col min="8207" max="8207" width="1.7109375" style="411" customWidth="1"/>
    <col min="8208" max="8208" width="10.7109375" style="411" customWidth="1"/>
    <col min="8209" max="8209" width="3.5703125" style="411" customWidth="1"/>
    <col min="8210" max="8210" width="1.42578125" style="411" customWidth="1"/>
    <col min="8211" max="8211" width="7" style="411" customWidth="1"/>
    <col min="8212" max="8220" width="0" style="411" hidden="1" customWidth="1"/>
    <col min="8221" max="8221" width="9.42578125" style="411" customWidth="1"/>
    <col min="8222" max="8222" width="12.85546875" style="411" customWidth="1"/>
    <col min="8223" max="8223" width="14" style="411" customWidth="1"/>
    <col min="8224" max="8235" width="9.140625" style="411"/>
    <col min="8236" max="8256" width="0" style="411" hidden="1" customWidth="1"/>
    <col min="8257" max="8448" width="9.140625" style="411"/>
    <col min="8449" max="8449" width="7.140625" style="411" customWidth="1"/>
    <col min="8450" max="8450" width="1.42578125" style="411" customWidth="1"/>
    <col min="8451" max="8451" width="3.5703125" style="411" customWidth="1"/>
    <col min="8452" max="8452" width="3.7109375" style="411" customWidth="1"/>
    <col min="8453" max="8453" width="14.7109375" style="411" customWidth="1"/>
    <col min="8454" max="8455" width="9.5703125" style="411" customWidth="1"/>
    <col min="8456" max="8456" width="10.7109375" style="411" customWidth="1"/>
    <col min="8457" max="8457" width="6" style="411" customWidth="1"/>
    <col min="8458" max="8458" width="4.42578125" style="411" customWidth="1"/>
    <col min="8459" max="8459" width="9.85546875" style="411" customWidth="1"/>
    <col min="8460" max="8460" width="10.28515625" style="411" customWidth="1"/>
    <col min="8461" max="8462" width="5.140625" style="411" customWidth="1"/>
    <col min="8463" max="8463" width="1.7109375" style="411" customWidth="1"/>
    <col min="8464" max="8464" width="10.7109375" style="411" customWidth="1"/>
    <col min="8465" max="8465" width="3.5703125" style="411" customWidth="1"/>
    <col min="8466" max="8466" width="1.42578125" style="411" customWidth="1"/>
    <col min="8467" max="8467" width="7" style="411" customWidth="1"/>
    <col min="8468" max="8476" width="0" style="411" hidden="1" customWidth="1"/>
    <col min="8477" max="8477" width="9.42578125" style="411" customWidth="1"/>
    <col min="8478" max="8478" width="12.85546875" style="411" customWidth="1"/>
    <col min="8479" max="8479" width="14" style="411" customWidth="1"/>
    <col min="8480" max="8491" width="9.140625" style="411"/>
    <col min="8492" max="8512" width="0" style="411" hidden="1" customWidth="1"/>
    <col min="8513" max="8704" width="9.140625" style="411"/>
    <col min="8705" max="8705" width="7.140625" style="411" customWidth="1"/>
    <col min="8706" max="8706" width="1.42578125" style="411" customWidth="1"/>
    <col min="8707" max="8707" width="3.5703125" style="411" customWidth="1"/>
    <col min="8708" max="8708" width="3.7109375" style="411" customWidth="1"/>
    <col min="8709" max="8709" width="14.7109375" style="411" customWidth="1"/>
    <col min="8710" max="8711" width="9.5703125" style="411" customWidth="1"/>
    <col min="8712" max="8712" width="10.7109375" style="411" customWidth="1"/>
    <col min="8713" max="8713" width="6" style="411" customWidth="1"/>
    <col min="8714" max="8714" width="4.42578125" style="411" customWidth="1"/>
    <col min="8715" max="8715" width="9.85546875" style="411" customWidth="1"/>
    <col min="8716" max="8716" width="10.28515625" style="411" customWidth="1"/>
    <col min="8717" max="8718" width="5.140625" style="411" customWidth="1"/>
    <col min="8719" max="8719" width="1.7109375" style="411" customWidth="1"/>
    <col min="8720" max="8720" width="10.7109375" style="411" customWidth="1"/>
    <col min="8721" max="8721" width="3.5703125" style="411" customWidth="1"/>
    <col min="8722" max="8722" width="1.42578125" style="411" customWidth="1"/>
    <col min="8723" max="8723" width="7" style="411" customWidth="1"/>
    <col min="8724" max="8732" width="0" style="411" hidden="1" customWidth="1"/>
    <col min="8733" max="8733" width="9.42578125" style="411" customWidth="1"/>
    <col min="8734" max="8734" width="12.85546875" style="411" customWidth="1"/>
    <col min="8735" max="8735" width="14" style="411" customWidth="1"/>
    <col min="8736" max="8747" width="9.140625" style="411"/>
    <col min="8748" max="8768" width="0" style="411" hidden="1" customWidth="1"/>
    <col min="8769" max="8960" width="9.140625" style="411"/>
    <col min="8961" max="8961" width="7.140625" style="411" customWidth="1"/>
    <col min="8962" max="8962" width="1.42578125" style="411" customWidth="1"/>
    <col min="8963" max="8963" width="3.5703125" style="411" customWidth="1"/>
    <col min="8964" max="8964" width="3.7109375" style="411" customWidth="1"/>
    <col min="8965" max="8965" width="14.7109375" style="411" customWidth="1"/>
    <col min="8966" max="8967" width="9.5703125" style="411" customWidth="1"/>
    <col min="8968" max="8968" width="10.7109375" style="411" customWidth="1"/>
    <col min="8969" max="8969" width="6" style="411" customWidth="1"/>
    <col min="8970" max="8970" width="4.42578125" style="411" customWidth="1"/>
    <col min="8971" max="8971" width="9.85546875" style="411" customWidth="1"/>
    <col min="8972" max="8972" width="10.28515625" style="411" customWidth="1"/>
    <col min="8973" max="8974" width="5.140625" style="411" customWidth="1"/>
    <col min="8975" max="8975" width="1.7109375" style="411" customWidth="1"/>
    <col min="8976" max="8976" width="10.7109375" style="411" customWidth="1"/>
    <col min="8977" max="8977" width="3.5703125" style="411" customWidth="1"/>
    <col min="8978" max="8978" width="1.42578125" style="411" customWidth="1"/>
    <col min="8979" max="8979" width="7" style="411" customWidth="1"/>
    <col min="8980" max="8988" width="0" style="411" hidden="1" customWidth="1"/>
    <col min="8989" max="8989" width="9.42578125" style="411" customWidth="1"/>
    <col min="8990" max="8990" width="12.85546875" style="411" customWidth="1"/>
    <col min="8991" max="8991" width="14" style="411" customWidth="1"/>
    <col min="8992" max="9003" width="9.140625" style="411"/>
    <col min="9004" max="9024" width="0" style="411" hidden="1" customWidth="1"/>
    <col min="9025" max="9216" width="9.140625" style="411"/>
    <col min="9217" max="9217" width="7.140625" style="411" customWidth="1"/>
    <col min="9218" max="9218" width="1.42578125" style="411" customWidth="1"/>
    <col min="9219" max="9219" width="3.5703125" style="411" customWidth="1"/>
    <col min="9220" max="9220" width="3.7109375" style="411" customWidth="1"/>
    <col min="9221" max="9221" width="14.7109375" style="411" customWidth="1"/>
    <col min="9222" max="9223" width="9.5703125" style="411" customWidth="1"/>
    <col min="9224" max="9224" width="10.7109375" style="411" customWidth="1"/>
    <col min="9225" max="9225" width="6" style="411" customWidth="1"/>
    <col min="9226" max="9226" width="4.42578125" style="411" customWidth="1"/>
    <col min="9227" max="9227" width="9.85546875" style="411" customWidth="1"/>
    <col min="9228" max="9228" width="10.28515625" style="411" customWidth="1"/>
    <col min="9229" max="9230" width="5.140625" style="411" customWidth="1"/>
    <col min="9231" max="9231" width="1.7109375" style="411" customWidth="1"/>
    <col min="9232" max="9232" width="10.7109375" style="411" customWidth="1"/>
    <col min="9233" max="9233" width="3.5703125" style="411" customWidth="1"/>
    <col min="9234" max="9234" width="1.42578125" style="411" customWidth="1"/>
    <col min="9235" max="9235" width="7" style="411" customWidth="1"/>
    <col min="9236" max="9244" width="0" style="411" hidden="1" customWidth="1"/>
    <col min="9245" max="9245" width="9.42578125" style="411" customWidth="1"/>
    <col min="9246" max="9246" width="12.85546875" style="411" customWidth="1"/>
    <col min="9247" max="9247" width="14" style="411" customWidth="1"/>
    <col min="9248" max="9259" width="9.140625" style="411"/>
    <col min="9260" max="9280" width="0" style="411" hidden="1" customWidth="1"/>
    <col min="9281" max="9472" width="9.140625" style="411"/>
    <col min="9473" max="9473" width="7.140625" style="411" customWidth="1"/>
    <col min="9474" max="9474" width="1.42578125" style="411" customWidth="1"/>
    <col min="9475" max="9475" width="3.5703125" style="411" customWidth="1"/>
    <col min="9476" max="9476" width="3.7109375" style="411" customWidth="1"/>
    <col min="9477" max="9477" width="14.7109375" style="411" customWidth="1"/>
    <col min="9478" max="9479" width="9.5703125" style="411" customWidth="1"/>
    <col min="9480" max="9480" width="10.7109375" style="411" customWidth="1"/>
    <col min="9481" max="9481" width="6" style="411" customWidth="1"/>
    <col min="9482" max="9482" width="4.42578125" style="411" customWidth="1"/>
    <col min="9483" max="9483" width="9.85546875" style="411" customWidth="1"/>
    <col min="9484" max="9484" width="10.28515625" style="411" customWidth="1"/>
    <col min="9485" max="9486" width="5.140625" style="411" customWidth="1"/>
    <col min="9487" max="9487" width="1.7109375" style="411" customWidth="1"/>
    <col min="9488" max="9488" width="10.7109375" style="411" customWidth="1"/>
    <col min="9489" max="9489" width="3.5703125" style="411" customWidth="1"/>
    <col min="9490" max="9490" width="1.42578125" style="411" customWidth="1"/>
    <col min="9491" max="9491" width="7" style="411" customWidth="1"/>
    <col min="9492" max="9500" width="0" style="411" hidden="1" customWidth="1"/>
    <col min="9501" max="9501" width="9.42578125" style="411" customWidth="1"/>
    <col min="9502" max="9502" width="12.85546875" style="411" customWidth="1"/>
    <col min="9503" max="9503" width="14" style="411" customWidth="1"/>
    <col min="9504" max="9515" width="9.140625" style="411"/>
    <col min="9516" max="9536" width="0" style="411" hidden="1" customWidth="1"/>
    <col min="9537" max="9728" width="9.140625" style="411"/>
    <col min="9729" max="9729" width="7.140625" style="411" customWidth="1"/>
    <col min="9730" max="9730" width="1.42578125" style="411" customWidth="1"/>
    <col min="9731" max="9731" width="3.5703125" style="411" customWidth="1"/>
    <col min="9732" max="9732" width="3.7109375" style="411" customWidth="1"/>
    <col min="9733" max="9733" width="14.7109375" style="411" customWidth="1"/>
    <col min="9734" max="9735" width="9.5703125" style="411" customWidth="1"/>
    <col min="9736" max="9736" width="10.7109375" style="411" customWidth="1"/>
    <col min="9737" max="9737" width="6" style="411" customWidth="1"/>
    <col min="9738" max="9738" width="4.42578125" style="411" customWidth="1"/>
    <col min="9739" max="9739" width="9.85546875" style="411" customWidth="1"/>
    <col min="9740" max="9740" width="10.28515625" style="411" customWidth="1"/>
    <col min="9741" max="9742" width="5.140625" style="411" customWidth="1"/>
    <col min="9743" max="9743" width="1.7109375" style="411" customWidth="1"/>
    <col min="9744" max="9744" width="10.7109375" style="411" customWidth="1"/>
    <col min="9745" max="9745" width="3.5703125" style="411" customWidth="1"/>
    <col min="9746" max="9746" width="1.42578125" style="411" customWidth="1"/>
    <col min="9747" max="9747" width="7" style="411" customWidth="1"/>
    <col min="9748" max="9756" width="0" style="411" hidden="1" customWidth="1"/>
    <col min="9757" max="9757" width="9.42578125" style="411" customWidth="1"/>
    <col min="9758" max="9758" width="12.85546875" style="411" customWidth="1"/>
    <col min="9759" max="9759" width="14" style="411" customWidth="1"/>
    <col min="9760" max="9771" width="9.140625" style="411"/>
    <col min="9772" max="9792" width="0" style="411" hidden="1" customWidth="1"/>
    <col min="9793" max="9984" width="9.140625" style="411"/>
    <col min="9985" max="9985" width="7.140625" style="411" customWidth="1"/>
    <col min="9986" max="9986" width="1.42578125" style="411" customWidth="1"/>
    <col min="9987" max="9987" width="3.5703125" style="411" customWidth="1"/>
    <col min="9988" max="9988" width="3.7109375" style="411" customWidth="1"/>
    <col min="9989" max="9989" width="14.7109375" style="411" customWidth="1"/>
    <col min="9990" max="9991" width="9.5703125" style="411" customWidth="1"/>
    <col min="9992" max="9992" width="10.7109375" style="411" customWidth="1"/>
    <col min="9993" max="9993" width="6" style="411" customWidth="1"/>
    <col min="9994" max="9994" width="4.42578125" style="411" customWidth="1"/>
    <col min="9995" max="9995" width="9.85546875" style="411" customWidth="1"/>
    <col min="9996" max="9996" width="10.28515625" style="411" customWidth="1"/>
    <col min="9997" max="9998" width="5.140625" style="411" customWidth="1"/>
    <col min="9999" max="9999" width="1.7109375" style="411" customWidth="1"/>
    <col min="10000" max="10000" width="10.7109375" style="411" customWidth="1"/>
    <col min="10001" max="10001" width="3.5703125" style="411" customWidth="1"/>
    <col min="10002" max="10002" width="1.42578125" style="411" customWidth="1"/>
    <col min="10003" max="10003" width="7" style="411" customWidth="1"/>
    <col min="10004" max="10012" width="0" style="411" hidden="1" customWidth="1"/>
    <col min="10013" max="10013" width="9.42578125" style="411" customWidth="1"/>
    <col min="10014" max="10014" width="12.85546875" style="411" customWidth="1"/>
    <col min="10015" max="10015" width="14" style="411" customWidth="1"/>
    <col min="10016" max="10027" width="9.140625" style="411"/>
    <col min="10028" max="10048" width="0" style="411" hidden="1" customWidth="1"/>
    <col min="10049" max="10240" width="9.140625" style="411"/>
    <col min="10241" max="10241" width="7.140625" style="411" customWidth="1"/>
    <col min="10242" max="10242" width="1.42578125" style="411" customWidth="1"/>
    <col min="10243" max="10243" width="3.5703125" style="411" customWidth="1"/>
    <col min="10244" max="10244" width="3.7109375" style="411" customWidth="1"/>
    <col min="10245" max="10245" width="14.7109375" style="411" customWidth="1"/>
    <col min="10246" max="10247" width="9.5703125" style="411" customWidth="1"/>
    <col min="10248" max="10248" width="10.7109375" style="411" customWidth="1"/>
    <col min="10249" max="10249" width="6" style="411" customWidth="1"/>
    <col min="10250" max="10250" width="4.42578125" style="411" customWidth="1"/>
    <col min="10251" max="10251" width="9.85546875" style="411" customWidth="1"/>
    <col min="10252" max="10252" width="10.28515625" style="411" customWidth="1"/>
    <col min="10253" max="10254" width="5.140625" style="411" customWidth="1"/>
    <col min="10255" max="10255" width="1.7109375" style="411" customWidth="1"/>
    <col min="10256" max="10256" width="10.7109375" style="411" customWidth="1"/>
    <col min="10257" max="10257" width="3.5703125" style="411" customWidth="1"/>
    <col min="10258" max="10258" width="1.42578125" style="411" customWidth="1"/>
    <col min="10259" max="10259" width="7" style="411" customWidth="1"/>
    <col min="10260" max="10268" width="0" style="411" hidden="1" customWidth="1"/>
    <col min="10269" max="10269" width="9.42578125" style="411" customWidth="1"/>
    <col min="10270" max="10270" width="12.85546875" style="411" customWidth="1"/>
    <col min="10271" max="10271" width="14" style="411" customWidth="1"/>
    <col min="10272" max="10283" width="9.140625" style="411"/>
    <col min="10284" max="10304" width="0" style="411" hidden="1" customWidth="1"/>
    <col min="10305" max="10496" width="9.140625" style="411"/>
    <col min="10497" max="10497" width="7.140625" style="411" customWidth="1"/>
    <col min="10498" max="10498" width="1.42578125" style="411" customWidth="1"/>
    <col min="10499" max="10499" width="3.5703125" style="411" customWidth="1"/>
    <col min="10500" max="10500" width="3.7109375" style="411" customWidth="1"/>
    <col min="10501" max="10501" width="14.7109375" style="411" customWidth="1"/>
    <col min="10502" max="10503" width="9.5703125" style="411" customWidth="1"/>
    <col min="10504" max="10504" width="10.7109375" style="411" customWidth="1"/>
    <col min="10505" max="10505" width="6" style="411" customWidth="1"/>
    <col min="10506" max="10506" width="4.42578125" style="411" customWidth="1"/>
    <col min="10507" max="10507" width="9.85546875" style="411" customWidth="1"/>
    <col min="10508" max="10508" width="10.28515625" style="411" customWidth="1"/>
    <col min="10509" max="10510" width="5.140625" style="411" customWidth="1"/>
    <col min="10511" max="10511" width="1.7109375" style="411" customWidth="1"/>
    <col min="10512" max="10512" width="10.7109375" style="411" customWidth="1"/>
    <col min="10513" max="10513" width="3.5703125" style="411" customWidth="1"/>
    <col min="10514" max="10514" width="1.42578125" style="411" customWidth="1"/>
    <col min="10515" max="10515" width="7" style="411" customWidth="1"/>
    <col min="10516" max="10524" width="0" style="411" hidden="1" customWidth="1"/>
    <col min="10525" max="10525" width="9.42578125" style="411" customWidth="1"/>
    <col min="10526" max="10526" width="12.85546875" style="411" customWidth="1"/>
    <col min="10527" max="10527" width="14" style="411" customWidth="1"/>
    <col min="10528" max="10539" width="9.140625" style="411"/>
    <col min="10540" max="10560" width="0" style="411" hidden="1" customWidth="1"/>
    <col min="10561" max="10752" width="9.140625" style="411"/>
    <col min="10753" max="10753" width="7.140625" style="411" customWidth="1"/>
    <col min="10754" max="10754" width="1.42578125" style="411" customWidth="1"/>
    <col min="10755" max="10755" width="3.5703125" style="411" customWidth="1"/>
    <col min="10756" max="10756" width="3.7109375" style="411" customWidth="1"/>
    <col min="10757" max="10757" width="14.7109375" style="411" customWidth="1"/>
    <col min="10758" max="10759" width="9.5703125" style="411" customWidth="1"/>
    <col min="10760" max="10760" width="10.7109375" style="411" customWidth="1"/>
    <col min="10761" max="10761" width="6" style="411" customWidth="1"/>
    <col min="10762" max="10762" width="4.42578125" style="411" customWidth="1"/>
    <col min="10763" max="10763" width="9.85546875" style="411" customWidth="1"/>
    <col min="10764" max="10764" width="10.28515625" style="411" customWidth="1"/>
    <col min="10765" max="10766" width="5.140625" style="411" customWidth="1"/>
    <col min="10767" max="10767" width="1.7109375" style="411" customWidth="1"/>
    <col min="10768" max="10768" width="10.7109375" style="411" customWidth="1"/>
    <col min="10769" max="10769" width="3.5703125" style="411" customWidth="1"/>
    <col min="10770" max="10770" width="1.42578125" style="411" customWidth="1"/>
    <col min="10771" max="10771" width="7" style="411" customWidth="1"/>
    <col min="10772" max="10780" width="0" style="411" hidden="1" customWidth="1"/>
    <col min="10781" max="10781" width="9.42578125" style="411" customWidth="1"/>
    <col min="10782" max="10782" width="12.85546875" style="411" customWidth="1"/>
    <col min="10783" max="10783" width="14" style="411" customWidth="1"/>
    <col min="10784" max="10795" width="9.140625" style="411"/>
    <col min="10796" max="10816" width="0" style="411" hidden="1" customWidth="1"/>
    <col min="10817" max="11008" width="9.140625" style="411"/>
    <col min="11009" max="11009" width="7.140625" style="411" customWidth="1"/>
    <col min="11010" max="11010" width="1.42578125" style="411" customWidth="1"/>
    <col min="11011" max="11011" width="3.5703125" style="411" customWidth="1"/>
    <col min="11012" max="11012" width="3.7109375" style="411" customWidth="1"/>
    <col min="11013" max="11013" width="14.7109375" style="411" customWidth="1"/>
    <col min="11014" max="11015" width="9.5703125" style="411" customWidth="1"/>
    <col min="11016" max="11016" width="10.7109375" style="411" customWidth="1"/>
    <col min="11017" max="11017" width="6" style="411" customWidth="1"/>
    <col min="11018" max="11018" width="4.42578125" style="411" customWidth="1"/>
    <col min="11019" max="11019" width="9.85546875" style="411" customWidth="1"/>
    <col min="11020" max="11020" width="10.28515625" style="411" customWidth="1"/>
    <col min="11021" max="11022" width="5.140625" style="411" customWidth="1"/>
    <col min="11023" max="11023" width="1.7109375" style="411" customWidth="1"/>
    <col min="11024" max="11024" width="10.7109375" style="411" customWidth="1"/>
    <col min="11025" max="11025" width="3.5703125" style="411" customWidth="1"/>
    <col min="11026" max="11026" width="1.42578125" style="411" customWidth="1"/>
    <col min="11027" max="11027" width="7" style="411" customWidth="1"/>
    <col min="11028" max="11036" width="0" style="411" hidden="1" customWidth="1"/>
    <col min="11037" max="11037" width="9.42578125" style="411" customWidth="1"/>
    <col min="11038" max="11038" width="12.85546875" style="411" customWidth="1"/>
    <col min="11039" max="11039" width="14" style="411" customWidth="1"/>
    <col min="11040" max="11051" width="9.140625" style="411"/>
    <col min="11052" max="11072" width="0" style="411" hidden="1" customWidth="1"/>
    <col min="11073" max="11264" width="9.140625" style="411"/>
    <col min="11265" max="11265" width="7.140625" style="411" customWidth="1"/>
    <col min="11266" max="11266" width="1.42578125" style="411" customWidth="1"/>
    <col min="11267" max="11267" width="3.5703125" style="411" customWidth="1"/>
    <col min="11268" max="11268" width="3.7109375" style="411" customWidth="1"/>
    <col min="11269" max="11269" width="14.7109375" style="411" customWidth="1"/>
    <col min="11270" max="11271" width="9.5703125" style="411" customWidth="1"/>
    <col min="11272" max="11272" width="10.7109375" style="411" customWidth="1"/>
    <col min="11273" max="11273" width="6" style="411" customWidth="1"/>
    <col min="11274" max="11274" width="4.42578125" style="411" customWidth="1"/>
    <col min="11275" max="11275" width="9.85546875" style="411" customWidth="1"/>
    <col min="11276" max="11276" width="10.28515625" style="411" customWidth="1"/>
    <col min="11277" max="11278" width="5.140625" style="411" customWidth="1"/>
    <col min="11279" max="11279" width="1.7109375" style="411" customWidth="1"/>
    <col min="11280" max="11280" width="10.7109375" style="411" customWidth="1"/>
    <col min="11281" max="11281" width="3.5703125" style="411" customWidth="1"/>
    <col min="11282" max="11282" width="1.42578125" style="411" customWidth="1"/>
    <col min="11283" max="11283" width="7" style="411" customWidth="1"/>
    <col min="11284" max="11292" width="0" style="411" hidden="1" customWidth="1"/>
    <col min="11293" max="11293" width="9.42578125" style="411" customWidth="1"/>
    <col min="11294" max="11294" width="12.85546875" style="411" customWidth="1"/>
    <col min="11295" max="11295" width="14" style="411" customWidth="1"/>
    <col min="11296" max="11307" width="9.140625" style="411"/>
    <col min="11308" max="11328" width="0" style="411" hidden="1" customWidth="1"/>
    <col min="11329" max="11520" width="9.140625" style="411"/>
    <col min="11521" max="11521" width="7.140625" style="411" customWidth="1"/>
    <col min="11522" max="11522" width="1.42578125" style="411" customWidth="1"/>
    <col min="11523" max="11523" width="3.5703125" style="411" customWidth="1"/>
    <col min="11524" max="11524" width="3.7109375" style="411" customWidth="1"/>
    <col min="11525" max="11525" width="14.7109375" style="411" customWidth="1"/>
    <col min="11526" max="11527" width="9.5703125" style="411" customWidth="1"/>
    <col min="11528" max="11528" width="10.7109375" style="411" customWidth="1"/>
    <col min="11529" max="11529" width="6" style="411" customWidth="1"/>
    <col min="11530" max="11530" width="4.42578125" style="411" customWidth="1"/>
    <col min="11531" max="11531" width="9.85546875" style="411" customWidth="1"/>
    <col min="11532" max="11532" width="10.28515625" style="411" customWidth="1"/>
    <col min="11533" max="11534" width="5.140625" style="411" customWidth="1"/>
    <col min="11535" max="11535" width="1.7109375" style="411" customWidth="1"/>
    <col min="11536" max="11536" width="10.7109375" style="411" customWidth="1"/>
    <col min="11537" max="11537" width="3.5703125" style="411" customWidth="1"/>
    <col min="11538" max="11538" width="1.42578125" style="411" customWidth="1"/>
    <col min="11539" max="11539" width="7" style="411" customWidth="1"/>
    <col min="11540" max="11548" width="0" style="411" hidden="1" customWidth="1"/>
    <col min="11549" max="11549" width="9.42578125" style="411" customWidth="1"/>
    <col min="11550" max="11550" width="12.85546875" style="411" customWidth="1"/>
    <col min="11551" max="11551" width="14" style="411" customWidth="1"/>
    <col min="11552" max="11563" width="9.140625" style="411"/>
    <col min="11564" max="11584" width="0" style="411" hidden="1" customWidth="1"/>
    <col min="11585" max="11776" width="9.140625" style="411"/>
    <col min="11777" max="11777" width="7.140625" style="411" customWidth="1"/>
    <col min="11778" max="11778" width="1.42578125" style="411" customWidth="1"/>
    <col min="11779" max="11779" width="3.5703125" style="411" customWidth="1"/>
    <col min="11780" max="11780" width="3.7109375" style="411" customWidth="1"/>
    <col min="11781" max="11781" width="14.7109375" style="411" customWidth="1"/>
    <col min="11782" max="11783" width="9.5703125" style="411" customWidth="1"/>
    <col min="11784" max="11784" width="10.7109375" style="411" customWidth="1"/>
    <col min="11785" max="11785" width="6" style="411" customWidth="1"/>
    <col min="11786" max="11786" width="4.42578125" style="411" customWidth="1"/>
    <col min="11787" max="11787" width="9.85546875" style="411" customWidth="1"/>
    <col min="11788" max="11788" width="10.28515625" style="411" customWidth="1"/>
    <col min="11789" max="11790" width="5.140625" style="411" customWidth="1"/>
    <col min="11791" max="11791" width="1.7109375" style="411" customWidth="1"/>
    <col min="11792" max="11792" width="10.7109375" style="411" customWidth="1"/>
    <col min="11793" max="11793" width="3.5703125" style="411" customWidth="1"/>
    <col min="11794" max="11794" width="1.42578125" style="411" customWidth="1"/>
    <col min="11795" max="11795" width="7" style="411" customWidth="1"/>
    <col min="11796" max="11804" width="0" style="411" hidden="1" customWidth="1"/>
    <col min="11805" max="11805" width="9.42578125" style="411" customWidth="1"/>
    <col min="11806" max="11806" width="12.85546875" style="411" customWidth="1"/>
    <col min="11807" max="11807" width="14" style="411" customWidth="1"/>
    <col min="11808" max="11819" width="9.140625" style="411"/>
    <col min="11820" max="11840" width="0" style="411" hidden="1" customWidth="1"/>
    <col min="11841" max="12032" width="9.140625" style="411"/>
    <col min="12033" max="12033" width="7.140625" style="411" customWidth="1"/>
    <col min="12034" max="12034" width="1.42578125" style="411" customWidth="1"/>
    <col min="12035" max="12035" width="3.5703125" style="411" customWidth="1"/>
    <col min="12036" max="12036" width="3.7109375" style="411" customWidth="1"/>
    <col min="12037" max="12037" width="14.7109375" style="411" customWidth="1"/>
    <col min="12038" max="12039" width="9.5703125" style="411" customWidth="1"/>
    <col min="12040" max="12040" width="10.7109375" style="411" customWidth="1"/>
    <col min="12041" max="12041" width="6" style="411" customWidth="1"/>
    <col min="12042" max="12042" width="4.42578125" style="411" customWidth="1"/>
    <col min="12043" max="12043" width="9.85546875" style="411" customWidth="1"/>
    <col min="12044" max="12044" width="10.28515625" style="411" customWidth="1"/>
    <col min="12045" max="12046" width="5.140625" style="411" customWidth="1"/>
    <col min="12047" max="12047" width="1.7109375" style="411" customWidth="1"/>
    <col min="12048" max="12048" width="10.7109375" style="411" customWidth="1"/>
    <col min="12049" max="12049" width="3.5703125" style="411" customWidth="1"/>
    <col min="12050" max="12050" width="1.42578125" style="411" customWidth="1"/>
    <col min="12051" max="12051" width="7" style="411" customWidth="1"/>
    <col min="12052" max="12060" width="0" style="411" hidden="1" customWidth="1"/>
    <col min="12061" max="12061" width="9.42578125" style="411" customWidth="1"/>
    <col min="12062" max="12062" width="12.85546875" style="411" customWidth="1"/>
    <col min="12063" max="12063" width="14" style="411" customWidth="1"/>
    <col min="12064" max="12075" width="9.140625" style="411"/>
    <col min="12076" max="12096" width="0" style="411" hidden="1" customWidth="1"/>
    <col min="12097" max="12288" width="9.140625" style="411"/>
    <col min="12289" max="12289" width="7.140625" style="411" customWidth="1"/>
    <col min="12290" max="12290" width="1.42578125" style="411" customWidth="1"/>
    <col min="12291" max="12291" width="3.5703125" style="411" customWidth="1"/>
    <col min="12292" max="12292" width="3.7109375" style="411" customWidth="1"/>
    <col min="12293" max="12293" width="14.7109375" style="411" customWidth="1"/>
    <col min="12294" max="12295" width="9.5703125" style="411" customWidth="1"/>
    <col min="12296" max="12296" width="10.7109375" style="411" customWidth="1"/>
    <col min="12297" max="12297" width="6" style="411" customWidth="1"/>
    <col min="12298" max="12298" width="4.42578125" style="411" customWidth="1"/>
    <col min="12299" max="12299" width="9.85546875" style="411" customWidth="1"/>
    <col min="12300" max="12300" width="10.28515625" style="411" customWidth="1"/>
    <col min="12301" max="12302" width="5.140625" style="411" customWidth="1"/>
    <col min="12303" max="12303" width="1.7109375" style="411" customWidth="1"/>
    <col min="12304" max="12304" width="10.7109375" style="411" customWidth="1"/>
    <col min="12305" max="12305" width="3.5703125" style="411" customWidth="1"/>
    <col min="12306" max="12306" width="1.42578125" style="411" customWidth="1"/>
    <col min="12307" max="12307" width="7" style="411" customWidth="1"/>
    <col min="12308" max="12316" width="0" style="411" hidden="1" customWidth="1"/>
    <col min="12317" max="12317" width="9.42578125" style="411" customWidth="1"/>
    <col min="12318" max="12318" width="12.85546875" style="411" customWidth="1"/>
    <col min="12319" max="12319" width="14" style="411" customWidth="1"/>
    <col min="12320" max="12331" width="9.140625" style="411"/>
    <col min="12332" max="12352" width="0" style="411" hidden="1" customWidth="1"/>
    <col min="12353" max="12544" width="9.140625" style="411"/>
    <col min="12545" max="12545" width="7.140625" style="411" customWidth="1"/>
    <col min="12546" max="12546" width="1.42578125" style="411" customWidth="1"/>
    <col min="12547" max="12547" width="3.5703125" style="411" customWidth="1"/>
    <col min="12548" max="12548" width="3.7109375" style="411" customWidth="1"/>
    <col min="12549" max="12549" width="14.7109375" style="411" customWidth="1"/>
    <col min="12550" max="12551" width="9.5703125" style="411" customWidth="1"/>
    <col min="12552" max="12552" width="10.7109375" style="411" customWidth="1"/>
    <col min="12553" max="12553" width="6" style="411" customWidth="1"/>
    <col min="12554" max="12554" width="4.42578125" style="411" customWidth="1"/>
    <col min="12555" max="12555" width="9.85546875" style="411" customWidth="1"/>
    <col min="12556" max="12556" width="10.28515625" style="411" customWidth="1"/>
    <col min="12557" max="12558" width="5.140625" style="411" customWidth="1"/>
    <col min="12559" max="12559" width="1.7109375" style="411" customWidth="1"/>
    <col min="12560" max="12560" width="10.7109375" style="411" customWidth="1"/>
    <col min="12561" max="12561" width="3.5703125" style="411" customWidth="1"/>
    <col min="12562" max="12562" width="1.42578125" style="411" customWidth="1"/>
    <col min="12563" max="12563" width="7" style="411" customWidth="1"/>
    <col min="12564" max="12572" width="0" style="411" hidden="1" customWidth="1"/>
    <col min="12573" max="12573" width="9.42578125" style="411" customWidth="1"/>
    <col min="12574" max="12574" width="12.85546875" style="411" customWidth="1"/>
    <col min="12575" max="12575" width="14" style="411" customWidth="1"/>
    <col min="12576" max="12587" width="9.140625" style="411"/>
    <col min="12588" max="12608" width="0" style="411" hidden="1" customWidth="1"/>
    <col min="12609" max="12800" width="9.140625" style="411"/>
    <col min="12801" max="12801" width="7.140625" style="411" customWidth="1"/>
    <col min="12802" max="12802" width="1.42578125" style="411" customWidth="1"/>
    <col min="12803" max="12803" width="3.5703125" style="411" customWidth="1"/>
    <col min="12804" max="12804" width="3.7109375" style="411" customWidth="1"/>
    <col min="12805" max="12805" width="14.7109375" style="411" customWidth="1"/>
    <col min="12806" max="12807" width="9.5703125" style="411" customWidth="1"/>
    <col min="12808" max="12808" width="10.7109375" style="411" customWidth="1"/>
    <col min="12809" max="12809" width="6" style="411" customWidth="1"/>
    <col min="12810" max="12810" width="4.42578125" style="411" customWidth="1"/>
    <col min="12811" max="12811" width="9.85546875" style="411" customWidth="1"/>
    <col min="12812" max="12812" width="10.28515625" style="411" customWidth="1"/>
    <col min="12813" max="12814" width="5.140625" style="411" customWidth="1"/>
    <col min="12815" max="12815" width="1.7109375" style="411" customWidth="1"/>
    <col min="12816" max="12816" width="10.7109375" style="411" customWidth="1"/>
    <col min="12817" max="12817" width="3.5703125" style="411" customWidth="1"/>
    <col min="12818" max="12818" width="1.42578125" style="411" customWidth="1"/>
    <col min="12819" max="12819" width="7" style="411" customWidth="1"/>
    <col min="12820" max="12828" width="0" style="411" hidden="1" customWidth="1"/>
    <col min="12829" max="12829" width="9.42578125" style="411" customWidth="1"/>
    <col min="12830" max="12830" width="12.85546875" style="411" customWidth="1"/>
    <col min="12831" max="12831" width="14" style="411" customWidth="1"/>
    <col min="12832" max="12843" width="9.140625" style="411"/>
    <col min="12844" max="12864" width="0" style="411" hidden="1" customWidth="1"/>
    <col min="12865" max="13056" width="9.140625" style="411"/>
    <col min="13057" max="13057" width="7.140625" style="411" customWidth="1"/>
    <col min="13058" max="13058" width="1.42578125" style="411" customWidth="1"/>
    <col min="13059" max="13059" width="3.5703125" style="411" customWidth="1"/>
    <col min="13060" max="13060" width="3.7109375" style="411" customWidth="1"/>
    <col min="13061" max="13061" width="14.7109375" style="411" customWidth="1"/>
    <col min="13062" max="13063" width="9.5703125" style="411" customWidth="1"/>
    <col min="13064" max="13064" width="10.7109375" style="411" customWidth="1"/>
    <col min="13065" max="13065" width="6" style="411" customWidth="1"/>
    <col min="13066" max="13066" width="4.42578125" style="411" customWidth="1"/>
    <col min="13067" max="13067" width="9.85546875" style="411" customWidth="1"/>
    <col min="13068" max="13068" width="10.28515625" style="411" customWidth="1"/>
    <col min="13069" max="13070" width="5.140625" style="411" customWidth="1"/>
    <col min="13071" max="13071" width="1.7109375" style="411" customWidth="1"/>
    <col min="13072" max="13072" width="10.7109375" style="411" customWidth="1"/>
    <col min="13073" max="13073" width="3.5703125" style="411" customWidth="1"/>
    <col min="13074" max="13074" width="1.42578125" style="411" customWidth="1"/>
    <col min="13075" max="13075" width="7" style="411" customWidth="1"/>
    <col min="13076" max="13084" width="0" style="411" hidden="1" customWidth="1"/>
    <col min="13085" max="13085" width="9.42578125" style="411" customWidth="1"/>
    <col min="13086" max="13086" width="12.85546875" style="411" customWidth="1"/>
    <col min="13087" max="13087" width="14" style="411" customWidth="1"/>
    <col min="13088" max="13099" width="9.140625" style="411"/>
    <col min="13100" max="13120" width="0" style="411" hidden="1" customWidth="1"/>
    <col min="13121" max="13312" width="9.140625" style="411"/>
    <col min="13313" max="13313" width="7.140625" style="411" customWidth="1"/>
    <col min="13314" max="13314" width="1.42578125" style="411" customWidth="1"/>
    <col min="13315" max="13315" width="3.5703125" style="411" customWidth="1"/>
    <col min="13316" max="13316" width="3.7109375" style="411" customWidth="1"/>
    <col min="13317" max="13317" width="14.7109375" style="411" customWidth="1"/>
    <col min="13318" max="13319" width="9.5703125" style="411" customWidth="1"/>
    <col min="13320" max="13320" width="10.7109375" style="411" customWidth="1"/>
    <col min="13321" max="13321" width="6" style="411" customWidth="1"/>
    <col min="13322" max="13322" width="4.42578125" style="411" customWidth="1"/>
    <col min="13323" max="13323" width="9.85546875" style="411" customWidth="1"/>
    <col min="13324" max="13324" width="10.28515625" style="411" customWidth="1"/>
    <col min="13325" max="13326" width="5.140625" style="411" customWidth="1"/>
    <col min="13327" max="13327" width="1.7109375" style="411" customWidth="1"/>
    <col min="13328" max="13328" width="10.7109375" style="411" customWidth="1"/>
    <col min="13329" max="13329" width="3.5703125" style="411" customWidth="1"/>
    <col min="13330" max="13330" width="1.42578125" style="411" customWidth="1"/>
    <col min="13331" max="13331" width="7" style="411" customWidth="1"/>
    <col min="13332" max="13340" width="0" style="411" hidden="1" customWidth="1"/>
    <col min="13341" max="13341" width="9.42578125" style="411" customWidth="1"/>
    <col min="13342" max="13342" width="12.85546875" style="411" customWidth="1"/>
    <col min="13343" max="13343" width="14" style="411" customWidth="1"/>
    <col min="13344" max="13355" width="9.140625" style="411"/>
    <col min="13356" max="13376" width="0" style="411" hidden="1" customWidth="1"/>
    <col min="13377" max="13568" width="9.140625" style="411"/>
    <col min="13569" max="13569" width="7.140625" style="411" customWidth="1"/>
    <col min="13570" max="13570" width="1.42578125" style="411" customWidth="1"/>
    <col min="13571" max="13571" width="3.5703125" style="411" customWidth="1"/>
    <col min="13572" max="13572" width="3.7109375" style="411" customWidth="1"/>
    <col min="13573" max="13573" width="14.7109375" style="411" customWidth="1"/>
    <col min="13574" max="13575" width="9.5703125" style="411" customWidth="1"/>
    <col min="13576" max="13576" width="10.7109375" style="411" customWidth="1"/>
    <col min="13577" max="13577" width="6" style="411" customWidth="1"/>
    <col min="13578" max="13578" width="4.42578125" style="411" customWidth="1"/>
    <col min="13579" max="13579" width="9.85546875" style="411" customWidth="1"/>
    <col min="13580" max="13580" width="10.28515625" style="411" customWidth="1"/>
    <col min="13581" max="13582" width="5.140625" style="411" customWidth="1"/>
    <col min="13583" max="13583" width="1.7109375" style="411" customWidth="1"/>
    <col min="13584" max="13584" width="10.7109375" style="411" customWidth="1"/>
    <col min="13585" max="13585" width="3.5703125" style="411" customWidth="1"/>
    <col min="13586" max="13586" width="1.42578125" style="411" customWidth="1"/>
    <col min="13587" max="13587" width="7" style="411" customWidth="1"/>
    <col min="13588" max="13596" width="0" style="411" hidden="1" customWidth="1"/>
    <col min="13597" max="13597" width="9.42578125" style="411" customWidth="1"/>
    <col min="13598" max="13598" width="12.85546875" style="411" customWidth="1"/>
    <col min="13599" max="13599" width="14" style="411" customWidth="1"/>
    <col min="13600" max="13611" width="9.140625" style="411"/>
    <col min="13612" max="13632" width="0" style="411" hidden="1" customWidth="1"/>
    <col min="13633" max="13824" width="9.140625" style="411"/>
    <col min="13825" max="13825" width="7.140625" style="411" customWidth="1"/>
    <col min="13826" max="13826" width="1.42578125" style="411" customWidth="1"/>
    <col min="13827" max="13827" width="3.5703125" style="411" customWidth="1"/>
    <col min="13828" max="13828" width="3.7109375" style="411" customWidth="1"/>
    <col min="13829" max="13829" width="14.7109375" style="411" customWidth="1"/>
    <col min="13830" max="13831" width="9.5703125" style="411" customWidth="1"/>
    <col min="13832" max="13832" width="10.7109375" style="411" customWidth="1"/>
    <col min="13833" max="13833" width="6" style="411" customWidth="1"/>
    <col min="13834" max="13834" width="4.42578125" style="411" customWidth="1"/>
    <col min="13835" max="13835" width="9.85546875" style="411" customWidth="1"/>
    <col min="13836" max="13836" width="10.28515625" style="411" customWidth="1"/>
    <col min="13837" max="13838" width="5.140625" style="411" customWidth="1"/>
    <col min="13839" max="13839" width="1.7109375" style="411" customWidth="1"/>
    <col min="13840" max="13840" width="10.7109375" style="411" customWidth="1"/>
    <col min="13841" max="13841" width="3.5703125" style="411" customWidth="1"/>
    <col min="13842" max="13842" width="1.42578125" style="411" customWidth="1"/>
    <col min="13843" max="13843" width="7" style="411" customWidth="1"/>
    <col min="13844" max="13852" width="0" style="411" hidden="1" customWidth="1"/>
    <col min="13853" max="13853" width="9.42578125" style="411" customWidth="1"/>
    <col min="13854" max="13854" width="12.85546875" style="411" customWidth="1"/>
    <col min="13855" max="13855" width="14" style="411" customWidth="1"/>
    <col min="13856" max="13867" width="9.140625" style="411"/>
    <col min="13868" max="13888" width="0" style="411" hidden="1" customWidth="1"/>
    <col min="13889" max="14080" width="9.140625" style="411"/>
    <col min="14081" max="14081" width="7.140625" style="411" customWidth="1"/>
    <col min="14082" max="14082" width="1.42578125" style="411" customWidth="1"/>
    <col min="14083" max="14083" width="3.5703125" style="411" customWidth="1"/>
    <col min="14084" max="14084" width="3.7109375" style="411" customWidth="1"/>
    <col min="14085" max="14085" width="14.7109375" style="411" customWidth="1"/>
    <col min="14086" max="14087" width="9.5703125" style="411" customWidth="1"/>
    <col min="14088" max="14088" width="10.7109375" style="411" customWidth="1"/>
    <col min="14089" max="14089" width="6" style="411" customWidth="1"/>
    <col min="14090" max="14090" width="4.42578125" style="411" customWidth="1"/>
    <col min="14091" max="14091" width="9.85546875" style="411" customWidth="1"/>
    <col min="14092" max="14092" width="10.28515625" style="411" customWidth="1"/>
    <col min="14093" max="14094" width="5.140625" style="411" customWidth="1"/>
    <col min="14095" max="14095" width="1.7109375" style="411" customWidth="1"/>
    <col min="14096" max="14096" width="10.7109375" style="411" customWidth="1"/>
    <col min="14097" max="14097" width="3.5703125" style="411" customWidth="1"/>
    <col min="14098" max="14098" width="1.42578125" style="411" customWidth="1"/>
    <col min="14099" max="14099" width="7" style="411" customWidth="1"/>
    <col min="14100" max="14108" width="0" style="411" hidden="1" customWidth="1"/>
    <col min="14109" max="14109" width="9.42578125" style="411" customWidth="1"/>
    <col min="14110" max="14110" width="12.85546875" style="411" customWidth="1"/>
    <col min="14111" max="14111" width="14" style="411" customWidth="1"/>
    <col min="14112" max="14123" width="9.140625" style="411"/>
    <col min="14124" max="14144" width="0" style="411" hidden="1" customWidth="1"/>
    <col min="14145" max="14336" width="9.140625" style="411"/>
    <col min="14337" max="14337" width="7.140625" style="411" customWidth="1"/>
    <col min="14338" max="14338" width="1.42578125" style="411" customWidth="1"/>
    <col min="14339" max="14339" width="3.5703125" style="411" customWidth="1"/>
    <col min="14340" max="14340" width="3.7109375" style="411" customWidth="1"/>
    <col min="14341" max="14341" width="14.7109375" style="411" customWidth="1"/>
    <col min="14342" max="14343" width="9.5703125" style="411" customWidth="1"/>
    <col min="14344" max="14344" width="10.7109375" style="411" customWidth="1"/>
    <col min="14345" max="14345" width="6" style="411" customWidth="1"/>
    <col min="14346" max="14346" width="4.42578125" style="411" customWidth="1"/>
    <col min="14347" max="14347" width="9.85546875" style="411" customWidth="1"/>
    <col min="14348" max="14348" width="10.28515625" style="411" customWidth="1"/>
    <col min="14349" max="14350" width="5.140625" style="411" customWidth="1"/>
    <col min="14351" max="14351" width="1.7109375" style="411" customWidth="1"/>
    <col min="14352" max="14352" width="10.7109375" style="411" customWidth="1"/>
    <col min="14353" max="14353" width="3.5703125" style="411" customWidth="1"/>
    <col min="14354" max="14354" width="1.42578125" style="411" customWidth="1"/>
    <col min="14355" max="14355" width="7" style="411" customWidth="1"/>
    <col min="14356" max="14364" width="0" style="411" hidden="1" customWidth="1"/>
    <col min="14365" max="14365" width="9.42578125" style="411" customWidth="1"/>
    <col min="14366" max="14366" width="12.85546875" style="411" customWidth="1"/>
    <col min="14367" max="14367" width="14" style="411" customWidth="1"/>
    <col min="14368" max="14379" width="9.140625" style="411"/>
    <col min="14380" max="14400" width="0" style="411" hidden="1" customWidth="1"/>
    <col min="14401" max="14592" width="9.140625" style="411"/>
    <col min="14593" max="14593" width="7.140625" style="411" customWidth="1"/>
    <col min="14594" max="14594" width="1.42578125" style="411" customWidth="1"/>
    <col min="14595" max="14595" width="3.5703125" style="411" customWidth="1"/>
    <col min="14596" max="14596" width="3.7109375" style="411" customWidth="1"/>
    <col min="14597" max="14597" width="14.7109375" style="411" customWidth="1"/>
    <col min="14598" max="14599" width="9.5703125" style="411" customWidth="1"/>
    <col min="14600" max="14600" width="10.7109375" style="411" customWidth="1"/>
    <col min="14601" max="14601" width="6" style="411" customWidth="1"/>
    <col min="14602" max="14602" width="4.42578125" style="411" customWidth="1"/>
    <col min="14603" max="14603" width="9.85546875" style="411" customWidth="1"/>
    <col min="14604" max="14604" width="10.28515625" style="411" customWidth="1"/>
    <col min="14605" max="14606" width="5.140625" style="411" customWidth="1"/>
    <col min="14607" max="14607" width="1.7109375" style="411" customWidth="1"/>
    <col min="14608" max="14608" width="10.7109375" style="411" customWidth="1"/>
    <col min="14609" max="14609" width="3.5703125" style="411" customWidth="1"/>
    <col min="14610" max="14610" width="1.42578125" style="411" customWidth="1"/>
    <col min="14611" max="14611" width="7" style="411" customWidth="1"/>
    <col min="14612" max="14620" width="0" style="411" hidden="1" customWidth="1"/>
    <col min="14621" max="14621" width="9.42578125" style="411" customWidth="1"/>
    <col min="14622" max="14622" width="12.85546875" style="411" customWidth="1"/>
    <col min="14623" max="14623" width="14" style="411" customWidth="1"/>
    <col min="14624" max="14635" width="9.140625" style="411"/>
    <col min="14636" max="14656" width="0" style="411" hidden="1" customWidth="1"/>
    <col min="14657" max="14848" width="9.140625" style="411"/>
    <col min="14849" max="14849" width="7.140625" style="411" customWidth="1"/>
    <col min="14850" max="14850" width="1.42578125" style="411" customWidth="1"/>
    <col min="14851" max="14851" width="3.5703125" style="411" customWidth="1"/>
    <col min="14852" max="14852" width="3.7109375" style="411" customWidth="1"/>
    <col min="14853" max="14853" width="14.7109375" style="411" customWidth="1"/>
    <col min="14854" max="14855" width="9.5703125" style="411" customWidth="1"/>
    <col min="14856" max="14856" width="10.7109375" style="411" customWidth="1"/>
    <col min="14857" max="14857" width="6" style="411" customWidth="1"/>
    <col min="14858" max="14858" width="4.42578125" style="411" customWidth="1"/>
    <col min="14859" max="14859" width="9.85546875" style="411" customWidth="1"/>
    <col min="14860" max="14860" width="10.28515625" style="411" customWidth="1"/>
    <col min="14861" max="14862" width="5.140625" style="411" customWidth="1"/>
    <col min="14863" max="14863" width="1.7109375" style="411" customWidth="1"/>
    <col min="14864" max="14864" width="10.7109375" style="411" customWidth="1"/>
    <col min="14865" max="14865" width="3.5703125" style="411" customWidth="1"/>
    <col min="14866" max="14866" width="1.42578125" style="411" customWidth="1"/>
    <col min="14867" max="14867" width="7" style="411" customWidth="1"/>
    <col min="14868" max="14876" width="0" style="411" hidden="1" customWidth="1"/>
    <col min="14877" max="14877" width="9.42578125" style="411" customWidth="1"/>
    <col min="14878" max="14878" width="12.85546875" style="411" customWidth="1"/>
    <col min="14879" max="14879" width="14" style="411" customWidth="1"/>
    <col min="14880" max="14891" width="9.140625" style="411"/>
    <col min="14892" max="14912" width="0" style="411" hidden="1" customWidth="1"/>
    <col min="14913" max="15104" width="9.140625" style="411"/>
    <col min="15105" max="15105" width="7.140625" style="411" customWidth="1"/>
    <col min="15106" max="15106" width="1.42578125" style="411" customWidth="1"/>
    <col min="15107" max="15107" width="3.5703125" style="411" customWidth="1"/>
    <col min="15108" max="15108" width="3.7109375" style="411" customWidth="1"/>
    <col min="15109" max="15109" width="14.7109375" style="411" customWidth="1"/>
    <col min="15110" max="15111" width="9.5703125" style="411" customWidth="1"/>
    <col min="15112" max="15112" width="10.7109375" style="411" customWidth="1"/>
    <col min="15113" max="15113" width="6" style="411" customWidth="1"/>
    <col min="15114" max="15114" width="4.42578125" style="411" customWidth="1"/>
    <col min="15115" max="15115" width="9.85546875" style="411" customWidth="1"/>
    <col min="15116" max="15116" width="10.28515625" style="411" customWidth="1"/>
    <col min="15117" max="15118" width="5.140625" style="411" customWidth="1"/>
    <col min="15119" max="15119" width="1.7109375" style="411" customWidth="1"/>
    <col min="15120" max="15120" width="10.7109375" style="411" customWidth="1"/>
    <col min="15121" max="15121" width="3.5703125" style="411" customWidth="1"/>
    <col min="15122" max="15122" width="1.42578125" style="411" customWidth="1"/>
    <col min="15123" max="15123" width="7" style="411" customWidth="1"/>
    <col min="15124" max="15132" width="0" style="411" hidden="1" customWidth="1"/>
    <col min="15133" max="15133" width="9.42578125" style="411" customWidth="1"/>
    <col min="15134" max="15134" width="12.85546875" style="411" customWidth="1"/>
    <col min="15135" max="15135" width="14" style="411" customWidth="1"/>
    <col min="15136" max="15147" width="9.140625" style="411"/>
    <col min="15148" max="15168" width="0" style="411" hidden="1" customWidth="1"/>
    <col min="15169" max="15360" width="9.140625" style="411"/>
    <col min="15361" max="15361" width="7.140625" style="411" customWidth="1"/>
    <col min="15362" max="15362" width="1.42578125" style="411" customWidth="1"/>
    <col min="15363" max="15363" width="3.5703125" style="411" customWidth="1"/>
    <col min="15364" max="15364" width="3.7109375" style="411" customWidth="1"/>
    <col min="15365" max="15365" width="14.7109375" style="411" customWidth="1"/>
    <col min="15366" max="15367" width="9.5703125" style="411" customWidth="1"/>
    <col min="15368" max="15368" width="10.7109375" style="411" customWidth="1"/>
    <col min="15369" max="15369" width="6" style="411" customWidth="1"/>
    <col min="15370" max="15370" width="4.42578125" style="411" customWidth="1"/>
    <col min="15371" max="15371" width="9.85546875" style="411" customWidth="1"/>
    <col min="15372" max="15372" width="10.28515625" style="411" customWidth="1"/>
    <col min="15373" max="15374" width="5.140625" style="411" customWidth="1"/>
    <col min="15375" max="15375" width="1.7109375" style="411" customWidth="1"/>
    <col min="15376" max="15376" width="10.7109375" style="411" customWidth="1"/>
    <col min="15377" max="15377" width="3.5703125" style="411" customWidth="1"/>
    <col min="15378" max="15378" width="1.42578125" style="411" customWidth="1"/>
    <col min="15379" max="15379" width="7" style="411" customWidth="1"/>
    <col min="15380" max="15388" width="0" style="411" hidden="1" customWidth="1"/>
    <col min="15389" max="15389" width="9.42578125" style="411" customWidth="1"/>
    <col min="15390" max="15390" width="12.85546875" style="411" customWidth="1"/>
    <col min="15391" max="15391" width="14" style="411" customWidth="1"/>
    <col min="15392" max="15403" width="9.140625" style="411"/>
    <col min="15404" max="15424" width="0" style="411" hidden="1" customWidth="1"/>
    <col min="15425" max="15616" width="9.140625" style="411"/>
    <col min="15617" max="15617" width="7.140625" style="411" customWidth="1"/>
    <col min="15618" max="15618" width="1.42578125" style="411" customWidth="1"/>
    <col min="15619" max="15619" width="3.5703125" style="411" customWidth="1"/>
    <col min="15620" max="15620" width="3.7109375" style="411" customWidth="1"/>
    <col min="15621" max="15621" width="14.7109375" style="411" customWidth="1"/>
    <col min="15622" max="15623" width="9.5703125" style="411" customWidth="1"/>
    <col min="15624" max="15624" width="10.7109375" style="411" customWidth="1"/>
    <col min="15625" max="15625" width="6" style="411" customWidth="1"/>
    <col min="15626" max="15626" width="4.42578125" style="411" customWidth="1"/>
    <col min="15627" max="15627" width="9.85546875" style="411" customWidth="1"/>
    <col min="15628" max="15628" width="10.28515625" style="411" customWidth="1"/>
    <col min="15629" max="15630" width="5.140625" style="411" customWidth="1"/>
    <col min="15631" max="15631" width="1.7109375" style="411" customWidth="1"/>
    <col min="15632" max="15632" width="10.7109375" style="411" customWidth="1"/>
    <col min="15633" max="15633" width="3.5703125" style="411" customWidth="1"/>
    <col min="15634" max="15634" width="1.42578125" style="411" customWidth="1"/>
    <col min="15635" max="15635" width="7" style="411" customWidth="1"/>
    <col min="15636" max="15644" width="0" style="411" hidden="1" customWidth="1"/>
    <col min="15645" max="15645" width="9.42578125" style="411" customWidth="1"/>
    <col min="15646" max="15646" width="12.85546875" style="411" customWidth="1"/>
    <col min="15647" max="15647" width="14" style="411" customWidth="1"/>
    <col min="15648" max="15659" width="9.140625" style="411"/>
    <col min="15660" max="15680" width="0" style="411" hidden="1" customWidth="1"/>
    <col min="15681" max="15872" width="9.140625" style="411"/>
    <col min="15873" max="15873" width="7.140625" style="411" customWidth="1"/>
    <col min="15874" max="15874" width="1.42578125" style="411" customWidth="1"/>
    <col min="15875" max="15875" width="3.5703125" style="411" customWidth="1"/>
    <col min="15876" max="15876" width="3.7109375" style="411" customWidth="1"/>
    <col min="15877" max="15877" width="14.7109375" style="411" customWidth="1"/>
    <col min="15878" max="15879" width="9.5703125" style="411" customWidth="1"/>
    <col min="15880" max="15880" width="10.7109375" style="411" customWidth="1"/>
    <col min="15881" max="15881" width="6" style="411" customWidth="1"/>
    <col min="15882" max="15882" width="4.42578125" style="411" customWidth="1"/>
    <col min="15883" max="15883" width="9.85546875" style="411" customWidth="1"/>
    <col min="15884" max="15884" width="10.28515625" style="411" customWidth="1"/>
    <col min="15885" max="15886" width="5.140625" style="411" customWidth="1"/>
    <col min="15887" max="15887" width="1.7109375" style="411" customWidth="1"/>
    <col min="15888" max="15888" width="10.7109375" style="411" customWidth="1"/>
    <col min="15889" max="15889" width="3.5703125" style="411" customWidth="1"/>
    <col min="15890" max="15890" width="1.42578125" style="411" customWidth="1"/>
    <col min="15891" max="15891" width="7" style="411" customWidth="1"/>
    <col min="15892" max="15900" width="0" style="411" hidden="1" customWidth="1"/>
    <col min="15901" max="15901" width="9.42578125" style="411" customWidth="1"/>
    <col min="15902" max="15902" width="12.85546875" style="411" customWidth="1"/>
    <col min="15903" max="15903" width="14" style="411" customWidth="1"/>
    <col min="15904" max="15915" width="9.140625" style="411"/>
    <col min="15916" max="15936" width="0" style="411" hidden="1" customWidth="1"/>
    <col min="15937" max="16128" width="9.140625" style="411"/>
    <col min="16129" max="16129" width="7.140625" style="411" customWidth="1"/>
    <col min="16130" max="16130" width="1.42578125" style="411" customWidth="1"/>
    <col min="16131" max="16131" width="3.5703125" style="411" customWidth="1"/>
    <col min="16132" max="16132" width="3.7109375" style="411" customWidth="1"/>
    <col min="16133" max="16133" width="14.7109375" style="411" customWidth="1"/>
    <col min="16134" max="16135" width="9.5703125" style="411" customWidth="1"/>
    <col min="16136" max="16136" width="10.7109375" style="411" customWidth="1"/>
    <col min="16137" max="16137" width="6" style="411" customWidth="1"/>
    <col min="16138" max="16138" width="4.42578125" style="411" customWidth="1"/>
    <col min="16139" max="16139" width="9.85546875" style="411" customWidth="1"/>
    <col min="16140" max="16140" width="10.28515625" style="411" customWidth="1"/>
    <col min="16141" max="16142" width="5.140625" style="411" customWidth="1"/>
    <col min="16143" max="16143" width="1.7109375" style="411" customWidth="1"/>
    <col min="16144" max="16144" width="10.7109375" style="411" customWidth="1"/>
    <col min="16145" max="16145" width="3.5703125" style="411" customWidth="1"/>
    <col min="16146" max="16146" width="1.42578125" style="411" customWidth="1"/>
    <col min="16147" max="16147" width="7" style="411" customWidth="1"/>
    <col min="16148" max="16156" width="0" style="411" hidden="1" customWidth="1"/>
    <col min="16157" max="16157" width="9.42578125" style="411" customWidth="1"/>
    <col min="16158" max="16158" width="12.85546875" style="411" customWidth="1"/>
    <col min="16159" max="16159" width="14" style="411" customWidth="1"/>
    <col min="16160" max="16171" width="9.140625" style="411"/>
    <col min="16172" max="16192" width="0" style="411" hidden="1" customWidth="1"/>
    <col min="16193" max="16384" width="9.140625" style="411"/>
  </cols>
  <sheetData>
    <row r="2" spans="2:63" s="338" customFormat="1" ht="6.95" customHeight="1"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7"/>
    </row>
    <row r="3" spans="2:63" s="338" customFormat="1" ht="36.950000000000003" customHeight="1">
      <c r="B3" s="339"/>
      <c r="C3" s="582" t="s">
        <v>2024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340"/>
    </row>
    <row r="4" spans="2:63" s="338" customFormat="1" ht="6.95" customHeight="1">
      <c r="B4" s="33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340"/>
    </row>
    <row r="5" spans="2:63" s="338" customFormat="1" ht="30" customHeight="1">
      <c r="B5" s="339"/>
      <c r="C5" s="337" t="s">
        <v>1321</v>
      </c>
      <c r="D5" s="409"/>
      <c r="E5" s="409"/>
      <c r="F5" s="584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409"/>
      <c r="R5" s="340"/>
    </row>
    <row r="6" spans="2:63" s="338" customFormat="1" ht="36.950000000000003" customHeight="1">
      <c r="B6" s="339"/>
      <c r="C6" s="348" t="s">
        <v>1322</v>
      </c>
      <c r="D6" s="409"/>
      <c r="E6" s="409"/>
      <c r="F6" s="583" t="s">
        <v>2019</v>
      </c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409"/>
      <c r="R6" s="340"/>
    </row>
    <row r="7" spans="2:63" s="338" customFormat="1" ht="6.95" customHeight="1">
      <c r="B7" s="33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340"/>
    </row>
    <row r="8" spans="2:63" s="338" customFormat="1" ht="18" customHeight="1">
      <c r="B8" s="339"/>
      <c r="C8" s="337" t="s">
        <v>1323</v>
      </c>
      <c r="D8" s="409"/>
      <c r="E8" s="409"/>
      <c r="F8" s="410" t="s">
        <v>2020</v>
      </c>
      <c r="G8" s="409"/>
      <c r="H8" s="409"/>
      <c r="I8" s="409"/>
      <c r="J8" s="409"/>
      <c r="K8" s="337" t="s">
        <v>1324</v>
      </c>
      <c r="L8" s="409"/>
      <c r="M8" s="585"/>
      <c r="N8" s="581"/>
      <c r="O8" s="581"/>
      <c r="P8" s="581"/>
      <c r="Q8" s="409"/>
      <c r="R8" s="340"/>
    </row>
    <row r="9" spans="2:63" s="338" customFormat="1" ht="6.95" customHeight="1">
      <c r="B9" s="33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340"/>
    </row>
    <row r="10" spans="2:63" s="338" customFormat="1" ht="15">
      <c r="B10" s="339"/>
      <c r="C10" s="337" t="s">
        <v>1325</v>
      </c>
      <c r="D10" s="409"/>
      <c r="E10" s="409"/>
      <c r="F10" s="410"/>
      <c r="G10" s="409"/>
      <c r="H10" s="409"/>
      <c r="I10" s="409"/>
      <c r="J10" s="409"/>
      <c r="K10" s="337" t="s">
        <v>1327</v>
      </c>
      <c r="L10" s="409"/>
      <c r="M10" s="586"/>
      <c r="N10" s="581"/>
      <c r="O10" s="581"/>
      <c r="P10" s="581"/>
      <c r="Q10" s="581"/>
      <c r="R10" s="340"/>
    </row>
    <row r="11" spans="2:63" s="338" customFormat="1" ht="14.45" customHeight="1">
      <c r="B11" s="339"/>
      <c r="C11" s="337" t="s">
        <v>1326</v>
      </c>
      <c r="D11" s="409"/>
      <c r="E11" s="409"/>
      <c r="F11" s="410"/>
      <c r="G11" s="409"/>
      <c r="H11" s="409"/>
      <c r="I11" s="409"/>
      <c r="J11" s="409"/>
      <c r="K11" s="337" t="s">
        <v>1328</v>
      </c>
      <c r="L11" s="409"/>
      <c r="M11" s="586" t="s">
        <v>2021</v>
      </c>
      <c r="N11" s="581"/>
      <c r="O11" s="581"/>
      <c r="P11" s="581"/>
      <c r="Q11" s="581"/>
      <c r="R11" s="340"/>
    </row>
    <row r="12" spans="2:63" s="338" customFormat="1" ht="10.35" customHeight="1">
      <c r="B12" s="33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340"/>
    </row>
    <row r="13" spans="2:63" s="349" customFormat="1" ht="29.25" customHeight="1">
      <c r="B13" s="350"/>
      <c r="C13" s="351" t="s">
        <v>1335</v>
      </c>
      <c r="D13" s="405" t="s">
        <v>33</v>
      </c>
      <c r="E13" s="405" t="s">
        <v>31</v>
      </c>
      <c r="F13" s="591" t="s">
        <v>63</v>
      </c>
      <c r="G13" s="592"/>
      <c r="H13" s="592"/>
      <c r="I13" s="592"/>
      <c r="J13" s="405" t="s">
        <v>12</v>
      </c>
      <c r="K13" s="405" t="s">
        <v>1336</v>
      </c>
      <c r="L13" s="593" t="s">
        <v>1337</v>
      </c>
      <c r="M13" s="592"/>
      <c r="N13" s="591" t="s">
        <v>1331</v>
      </c>
      <c r="O13" s="592"/>
      <c r="P13" s="592"/>
      <c r="Q13" s="594"/>
      <c r="R13" s="352"/>
      <c r="T13" s="353" t="s">
        <v>1361</v>
      </c>
      <c r="U13" s="354" t="s">
        <v>24</v>
      </c>
      <c r="V13" s="354" t="s">
        <v>1362</v>
      </c>
      <c r="W13" s="354" t="s">
        <v>1363</v>
      </c>
      <c r="X13" s="354" t="s">
        <v>1364</v>
      </c>
      <c r="Y13" s="354" t="s">
        <v>1365</v>
      </c>
      <c r="Z13" s="354" t="s">
        <v>1366</v>
      </c>
      <c r="AA13" s="355" t="s">
        <v>1367</v>
      </c>
    </row>
    <row r="14" spans="2:63" s="338" customFormat="1" ht="29.25" customHeight="1">
      <c r="B14" s="339"/>
      <c r="C14" s="356" t="s">
        <v>1329</v>
      </c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595">
        <f>N15+N34</f>
        <v>0</v>
      </c>
      <c r="O14" s="596"/>
      <c r="P14" s="596"/>
      <c r="Q14" s="596"/>
      <c r="R14" s="340"/>
      <c r="T14" s="357"/>
      <c r="U14" s="341"/>
      <c r="V14" s="341"/>
      <c r="W14" s="358" t="e">
        <f>W15+W34+#REF!</f>
        <v>#REF!</v>
      </c>
      <c r="X14" s="341"/>
      <c r="Y14" s="358" t="e">
        <f>Y15+Y34+#REF!</f>
        <v>#REF!</v>
      </c>
      <c r="Z14" s="341"/>
      <c r="AA14" s="359" t="e">
        <f>AA15+AA34+#REF!</f>
        <v>#REF!</v>
      </c>
      <c r="AT14" s="336" t="s">
        <v>1368</v>
      </c>
      <c r="AU14" s="336" t="s">
        <v>1360</v>
      </c>
      <c r="BK14" s="360" t="e">
        <f>BK15+BK34+#REF!</f>
        <v>#REF!</v>
      </c>
    </row>
    <row r="15" spans="2:63" s="361" customFormat="1" ht="37.35" customHeight="1">
      <c r="B15" s="362"/>
      <c r="C15" s="363"/>
      <c r="D15" s="364" t="s">
        <v>1380</v>
      </c>
      <c r="E15" s="364"/>
      <c r="F15" s="364"/>
      <c r="G15" s="364"/>
      <c r="H15" s="364"/>
      <c r="I15" s="364"/>
      <c r="J15" s="364"/>
      <c r="K15" s="364"/>
      <c r="L15" s="364"/>
      <c r="M15" s="364"/>
      <c r="N15" s="587">
        <f>BK15</f>
        <v>0</v>
      </c>
      <c r="O15" s="588"/>
      <c r="P15" s="588"/>
      <c r="Q15" s="588"/>
      <c r="R15" s="365"/>
      <c r="T15" s="366"/>
      <c r="U15" s="363"/>
      <c r="V15" s="363"/>
      <c r="W15" s="367">
        <f>W16+W20</f>
        <v>371.91999999999996</v>
      </c>
      <c r="X15" s="363"/>
      <c r="Y15" s="367">
        <f>Y16+Y20</f>
        <v>0</v>
      </c>
      <c r="Z15" s="363"/>
      <c r="AA15" s="368">
        <f>AA16+AA20</f>
        <v>0</v>
      </c>
      <c r="AR15" s="369" t="s">
        <v>2</v>
      </c>
      <c r="AT15" s="370" t="s">
        <v>1368</v>
      </c>
      <c r="AU15" s="370" t="s">
        <v>1369</v>
      </c>
      <c r="AY15" s="369" t="s">
        <v>1370</v>
      </c>
      <c r="BK15" s="371">
        <f>BK16+BK20</f>
        <v>0</v>
      </c>
    </row>
    <row r="16" spans="2:63" s="361" customFormat="1" ht="19.899999999999999" customHeight="1">
      <c r="B16" s="362"/>
      <c r="C16" s="363"/>
      <c r="D16" s="372" t="s">
        <v>1381</v>
      </c>
      <c r="E16" s="372"/>
      <c r="F16" s="372"/>
      <c r="G16" s="372"/>
      <c r="H16" s="372"/>
      <c r="I16" s="372"/>
      <c r="J16" s="372"/>
      <c r="K16" s="372"/>
      <c r="L16" s="372"/>
      <c r="M16" s="372"/>
      <c r="N16" s="589">
        <f>BK16</f>
        <v>0</v>
      </c>
      <c r="O16" s="590"/>
      <c r="P16" s="590"/>
      <c r="Q16" s="590"/>
      <c r="R16" s="365"/>
      <c r="T16" s="366"/>
      <c r="U16" s="363"/>
      <c r="V16" s="363"/>
      <c r="W16" s="367">
        <f>SUM(W17:W19)</f>
        <v>141</v>
      </c>
      <c r="X16" s="363"/>
      <c r="Y16" s="367">
        <f>SUM(Y17:Y19)</f>
        <v>0</v>
      </c>
      <c r="Z16" s="363"/>
      <c r="AA16" s="368">
        <f>SUM(AA17:AA19)</f>
        <v>0</v>
      </c>
      <c r="AR16" s="369" t="s">
        <v>2</v>
      </c>
      <c r="AT16" s="370" t="s">
        <v>1368</v>
      </c>
      <c r="AU16" s="370" t="s">
        <v>1</v>
      </c>
      <c r="AY16" s="369" t="s">
        <v>1370</v>
      </c>
      <c r="BK16" s="371">
        <f>SUM(BK17:BK19)</f>
        <v>0</v>
      </c>
    </row>
    <row r="17" spans="2:65" s="338" customFormat="1" ht="22.5" customHeight="1">
      <c r="B17" s="373"/>
      <c r="C17" s="384" t="s">
        <v>1</v>
      </c>
      <c r="D17" s="384" t="s">
        <v>1346</v>
      </c>
      <c r="E17" s="385" t="s">
        <v>1520</v>
      </c>
      <c r="F17" s="600" t="s">
        <v>1521</v>
      </c>
      <c r="G17" s="601"/>
      <c r="H17" s="601"/>
      <c r="I17" s="601"/>
      <c r="J17" s="386" t="s">
        <v>1394</v>
      </c>
      <c r="K17" s="387">
        <v>100</v>
      </c>
      <c r="L17" s="602">
        <v>0</v>
      </c>
      <c r="M17" s="601"/>
      <c r="N17" s="602">
        <f>ROUND(L17*K17,2)</f>
        <v>0</v>
      </c>
      <c r="O17" s="598"/>
      <c r="P17" s="598"/>
      <c r="Q17" s="598"/>
      <c r="R17" s="378"/>
      <c r="T17" s="379" t="s">
        <v>1111</v>
      </c>
      <c r="U17" s="380" t="s">
        <v>1330</v>
      </c>
      <c r="V17" s="381">
        <v>0</v>
      </c>
      <c r="W17" s="381">
        <f>V17*K17</f>
        <v>0</v>
      </c>
      <c r="X17" s="381">
        <v>0</v>
      </c>
      <c r="Y17" s="381">
        <f>X17*K17</f>
        <v>0</v>
      </c>
      <c r="Z17" s="381">
        <v>0</v>
      </c>
      <c r="AA17" s="382">
        <f>Z17*K17</f>
        <v>0</v>
      </c>
      <c r="AR17" s="336" t="s">
        <v>1390</v>
      </c>
      <c r="AT17" s="336" t="s">
        <v>1346</v>
      </c>
      <c r="AU17" s="336" t="s">
        <v>2</v>
      </c>
      <c r="AY17" s="336" t="s">
        <v>1370</v>
      </c>
      <c r="BE17" s="383">
        <f>IF(U17="základní",N17,0)</f>
        <v>0</v>
      </c>
      <c r="BF17" s="383">
        <f>IF(U17="snížená",N17,0)</f>
        <v>0</v>
      </c>
      <c r="BG17" s="383">
        <f>IF(U17="zákl. přenesená",N17,0)</f>
        <v>0</v>
      </c>
      <c r="BH17" s="383">
        <f>IF(U17="sníž. přenesená",N17,0)</f>
        <v>0</v>
      </c>
      <c r="BI17" s="383">
        <f>IF(U17="nulová",N17,0)</f>
        <v>0</v>
      </c>
      <c r="BJ17" s="336" t="s">
        <v>1</v>
      </c>
      <c r="BK17" s="383">
        <f>ROUND(L17*K17,2)</f>
        <v>0</v>
      </c>
      <c r="BL17" s="336" t="s">
        <v>1385</v>
      </c>
      <c r="BM17" s="336" t="s">
        <v>1522</v>
      </c>
    </row>
    <row r="18" spans="2:65" s="338" customFormat="1" ht="31.5" customHeight="1">
      <c r="B18" s="373"/>
      <c r="C18" s="374" t="s">
        <v>2</v>
      </c>
      <c r="D18" s="374" t="s">
        <v>1338</v>
      </c>
      <c r="E18" s="375" t="s">
        <v>1399</v>
      </c>
      <c r="F18" s="597" t="s">
        <v>1400</v>
      </c>
      <c r="G18" s="598"/>
      <c r="H18" s="598"/>
      <c r="I18" s="598"/>
      <c r="J18" s="376" t="s">
        <v>8</v>
      </c>
      <c r="K18" s="377">
        <v>1500</v>
      </c>
      <c r="L18" s="599">
        <v>0</v>
      </c>
      <c r="M18" s="598"/>
      <c r="N18" s="599">
        <f>ROUND(L18*K18,2)</f>
        <v>0</v>
      </c>
      <c r="O18" s="598"/>
      <c r="P18" s="598"/>
      <c r="Q18" s="598"/>
      <c r="R18" s="378"/>
      <c r="T18" s="379" t="s">
        <v>1111</v>
      </c>
      <c r="U18" s="380" t="s">
        <v>1330</v>
      </c>
      <c r="V18" s="381">
        <v>9.4E-2</v>
      </c>
      <c r="W18" s="381">
        <f>V18*K18</f>
        <v>141</v>
      </c>
      <c r="X18" s="381">
        <v>0</v>
      </c>
      <c r="Y18" s="381">
        <f>X18*K18</f>
        <v>0</v>
      </c>
      <c r="Z18" s="381">
        <v>0</v>
      </c>
      <c r="AA18" s="382">
        <f>Z18*K18</f>
        <v>0</v>
      </c>
      <c r="AR18" s="336" t="s">
        <v>1385</v>
      </c>
      <c r="AT18" s="336" t="s">
        <v>1338</v>
      </c>
      <c r="AU18" s="336" t="s">
        <v>2</v>
      </c>
      <c r="AY18" s="336" t="s">
        <v>1370</v>
      </c>
      <c r="BE18" s="383">
        <f>IF(U18="základní",N18,0)</f>
        <v>0</v>
      </c>
      <c r="BF18" s="383">
        <f>IF(U18="snížená",N18,0)</f>
        <v>0</v>
      </c>
      <c r="BG18" s="383">
        <f>IF(U18="zákl. přenesená",N18,0)</f>
        <v>0</v>
      </c>
      <c r="BH18" s="383">
        <f>IF(U18="sníž. přenesená",N18,0)</f>
        <v>0</v>
      </c>
      <c r="BI18" s="383">
        <f>IF(U18="nulová",N18,0)</f>
        <v>0</v>
      </c>
      <c r="BJ18" s="336" t="s">
        <v>1</v>
      </c>
      <c r="BK18" s="383">
        <f>ROUND(L18*K18,2)</f>
        <v>0</v>
      </c>
      <c r="BL18" s="336" t="s">
        <v>1385</v>
      </c>
      <c r="BM18" s="336" t="s">
        <v>1523</v>
      </c>
    </row>
    <row r="19" spans="2:65" s="338" customFormat="1" ht="22.5" customHeight="1">
      <c r="B19" s="373"/>
      <c r="C19" s="384" t="s">
        <v>3</v>
      </c>
      <c r="D19" s="384" t="s">
        <v>1346</v>
      </c>
      <c r="E19" s="385" t="s">
        <v>1402</v>
      </c>
      <c r="F19" s="600" t="s">
        <v>1403</v>
      </c>
      <c r="G19" s="601"/>
      <c r="H19" s="601"/>
      <c r="I19" s="601"/>
      <c r="J19" s="386" t="s">
        <v>1346</v>
      </c>
      <c r="K19" s="387">
        <v>1500</v>
      </c>
      <c r="L19" s="602">
        <v>0</v>
      </c>
      <c r="M19" s="601"/>
      <c r="N19" s="602">
        <f>ROUND(L19*K19,2)</f>
        <v>0</v>
      </c>
      <c r="O19" s="598"/>
      <c r="P19" s="598"/>
      <c r="Q19" s="598"/>
      <c r="R19" s="378"/>
      <c r="T19" s="379" t="s">
        <v>1111</v>
      </c>
      <c r="U19" s="380" t="s">
        <v>1330</v>
      </c>
      <c r="V19" s="381">
        <v>0</v>
      </c>
      <c r="W19" s="381">
        <f>V19*K19</f>
        <v>0</v>
      </c>
      <c r="X19" s="381">
        <v>0</v>
      </c>
      <c r="Y19" s="381">
        <f>X19*K19</f>
        <v>0</v>
      </c>
      <c r="Z19" s="381">
        <v>0</v>
      </c>
      <c r="AA19" s="382">
        <f>Z19*K19</f>
        <v>0</v>
      </c>
      <c r="AR19" s="336" t="s">
        <v>1390</v>
      </c>
      <c r="AT19" s="336" t="s">
        <v>1346</v>
      </c>
      <c r="AU19" s="336" t="s">
        <v>2</v>
      </c>
      <c r="AY19" s="336" t="s">
        <v>1370</v>
      </c>
      <c r="BE19" s="383">
        <f>IF(U19="základní",N19,0)</f>
        <v>0</v>
      </c>
      <c r="BF19" s="383">
        <f>IF(U19="snížená",N19,0)</f>
        <v>0</v>
      </c>
      <c r="BG19" s="383">
        <f>IF(U19="zákl. přenesená",N19,0)</f>
        <v>0</v>
      </c>
      <c r="BH19" s="383">
        <f>IF(U19="sníž. přenesená",N19,0)</f>
        <v>0</v>
      </c>
      <c r="BI19" s="383">
        <f>IF(U19="nulová",N19,0)</f>
        <v>0</v>
      </c>
      <c r="BJ19" s="336" t="s">
        <v>1</v>
      </c>
      <c r="BK19" s="383">
        <f>ROUND(L19*K19,2)</f>
        <v>0</v>
      </c>
      <c r="BL19" s="336" t="s">
        <v>1385</v>
      </c>
      <c r="BM19" s="336" t="s">
        <v>1524</v>
      </c>
    </row>
    <row r="20" spans="2:65" s="361" customFormat="1" ht="29.85" customHeight="1">
      <c r="B20" s="362"/>
      <c r="C20" s="363"/>
      <c r="D20" s="372" t="s">
        <v>1519</v>
      </c>
      <c r="E20" s="372"/>
      <c r="F20" s="372"/>
      <c r="G20" s="372"/>
      <c r="H20" s="372"/>
      <c r="I20" s="372"/>
      <c r="J20" s="372"/>
      <c r="K20" s="372"/>
      <c r="L20" s="372"/>
      <c r="M20" s="372"/>
      <c r="N20" s="603">
        <f>BK20</f>
        <v>0</v>
      </c>
      <c r="O20" s="604"/>
      <c r="P20" s="604"/>
      <c r="Q20" s="604"/>
      <c r="R20" s="365"/>
      <c r="T20" s="366"/>
      <c r="U20" s="363"/>
      <c r="V20" s="363"/>
      <c r="W20" s="367">
        <f>SUM(W21:W33)</f>
        <v>230.92</v>
      </c>
      <c r="X20" s="363"/>
      <c r="Y20" s="367">
        <f>SUM(Y21:Y33)</f>
        <v>0</v>
      </c>
      <c r="Z20" s="363"/>
      <c r="AA20" s="368">
        <f>SUM(AA21:AA33)</f>
        <v>0</v>
      </c>
      <c r="AR20" s="369" t="s">
        <v>2</v>
      </c>
      <c r="AT20" s="370" t="s">
        <v>1368</v>
      </c>
      <c r="AU20" s="370" t="s">
        <v>1</v>
      </c>
      <c r="AY20" s="369" t="s">
        <v>1370</v>
      </c>
      <c r="BK20" s="371">
        <f>SUM(BK21:BK33)</f>
        <v>0</v>
      </c>
    </row>
    <row r="21" spans="2:65" s="338" customFormat="1" ht="22.5" customHeight="1">
      <c r="B21" s="373"/>
      <c r="C21" s="374" t="s">
        <v>1345</v>
      </c>
      <c r="D21" s="374" t="s">
        <v>1338</v>
      </c>
      <c r="E21" s="375" t="s">
        <v>1424</v>
      </c>
      <c r="F21" s="597" t="s">
        <v>1525</v>
      </c>
      <c r="G21" s="598"/>
      <c r="H21" s="598"/>
      <c r="I21" s="598"/>
      <c r="J21" s="376" t="s">
        <v>8</v>
      </c>
      <c r="K21" s="377">
        <v>5020</v>
      </c>
      <c r="L21" s="599">
        <v>0</v>
      </c>
      <c r="M21" s="598"/>
      <c r="N21" s="599">
        <f>ROUND(L21*K21,2)</f>
        <v>0</v>
      </c>
      <c r="O21" s="598"/>
      <c r="P21" s="598"/>
      <c r="Q21" s="598"/>
      <c r="R21" s="378"/>
      <c r="T21" s="379" t="s">
        <v>1111</v>
      </c>
      <c r="U21" s="380" t="s">
        <v>1330</v>
      </c>
      <c r="V21" s="381">
        <v>4.5999999999999999E-2</v>
      </c>
      <c r="W21" s="381">
        <f>V21*K21</f>
        <v>230.92</v>
      </c>
      <c r="X21" s="381">
        <v>0</v>
      </c>
      <c r="Y21" s="381">
        <f>X21*K21</f>
        <v>0</v>
      </c>
      <c r="Z21" s="381">
        <v>0</v>
      </c>
      <c r="AA21" s="382">
        <f>Z21*K21</f>
        <v>0</v>
      </c>
      <c r="AR21" s="336" t="s">
        <v>1385</v>
      </c>
      <c r="AT21" s="336" t="s">
        <v>1338</v>
      </c>
      <c r="AU21" s="336" t="s">
        <v>2</v>
      </c>
      <c r="AY21" s="336" t="s">
        <v>1370</v>
      </c>
      <c r="BE21" s="383">
        <f>IF(U21="základní",N21,0)</f>
        <v>0</v>
      </c>
      <c r="BF21" s="383">
        <f>IF(U21="snížená",N21,0)</f>
        <v>0</v>
      </c>
      <c r="BG21" s="383">
        <f>IF(U21="zákl. přenesená",N21,0)</f>
        <v>0</v>
      </c>
      <c r="BH21" s="383">
        <f>IF(U21="sníž. přenesená",N21,0)</f>
        <v>0</v>
      </c>
      <c r="BI21" s="383">
        <f>IF(U21="nulová",N21,0)</f>
        <v>0</v>
      </c>
      <c r="BJ21" s="336" t="s">
        <v>1</v>
      </c>
      <c r="BK21" s="383">
        <f>ROUND(L21*K21,2)</f>
        <v>0</v>
      </c>
      <c r="BL21" s="336" t="s">
        <v>1385</v>
      </c>
      <c r="BM21" s="336" t="s">
        <v>1526</v>
      </c>
    </row>
    <row r="22" spans="2:65" s="338" customFormat="1" ht="22.5" customHeight="1">
      <c r="B22" s="373"/>
      <c r="C22" s="384" t="s">
        <v>1350</v>
      </c>
      <c r="D22" s="384" t="s">
        <v>1346</v>
      </c>
      <c r="E22" s="385" t="s">
        <v>1527</v>
      </c>
      <c r="F22" s="600" t="s">
        <v>1528</v>
      </c>
      <c r="G22" s="601"/>
      <c r="H22" s="601"/>
      <c r="I22" s="601"/>
      <c r="J22" s="386" t="s">
        <v>8</v>
      </c>
      <c r="K22" s="387">
        <v>4250</v>
      </c>
      <c r="L22" s="602">
        <v>0</v>
      </c>
      <c r="M22" s="601"/>
      <c r="N22" s="602">
        <f>ROUND(L22*K22,2)</f>
        <v>0</v>
      </c>
      <c r="O22" s="598"/>
      <c r="P22" s="598"/>
      <c r="Q22" s="598"/>
      <c r="R22" s="378"/>
      <c r="T22" s="379" t="s">
        <v>1111</v>
      </c>
      <c r="U22" s="380" t="s">
        <v>1330</v>
      </c>
      <c r="V22" s="381">
        <v>0</v>
      </c>
      <c r="W22" s="381">
        <f>V22*K22</f>
        <v>0</v>
      </c>
      <c r="X22" s="381">
        <v>0</v>
      </c>
      <c r="Y22" s="381">
        <f>X22*K22</f>
        <v>0</v>
      </c>
      <c r="Z22" s="381">
        <v>0</v>
      </c>
      <c r="AA22" s="382">
        <f>Z22*K22</f>
        <v>0</v>
      </c>
      <c r="AR22" s="336" t="s">
        <v>1390</v>
      </c>
      <c r="AT22" s="336" t="s">
        <v>1346</v>
      </c>
      <c r="AU22" s="336" t="s">
        <v>2</v>
      </c>
      <c r="AY22" s="336" t="s">
        <v>1370</v>
      </c>
      <c r="BE22" s="383">
        <f>IF(U22="základní",N22,0)</f>
        <v>0</v>
      </c>
      <c r="BF22" s="383">
        <f>IF(U22="snížená",N22,0)</f>
        <v>0</v>
      </c>
      <c r="BG22" s="383">
        <f>IF(U22="zákl. přenesená",N22,0)</f>
        <v>0</v>
      </c>
      <c r="BH22" s="383">
        <f>IF(U22="sníž. přenesená",N22,0)</f>
        <v>0</v>
      </c>
      <c r="BI22" s="383">
        <f>IF(U22="nulová",N22,0)</f>
        <v>0</v>
      </c>
      <c r="BJ22" s="336" t="s">
        <v>1</v>
      </c>
      <c r="BK22" s="383">
        <f>ROUND(L22*K22,2)</f>
        <v>0</v>
      </c>
      <c r="BL22" s="336" t="s">
        <v>1385</v>
      </c>
      <c r="BM22" s="336" t="s">
        <v>1529</v>
      </c>
    </row>
    <row r="23" spans="2:65" s="338" customFormat="1" ht="22.5" customHeight="1">
      <c r="B23" s="373"/>
      <c r="C23" s="384" t="s">
        <v>1353</v>
      </c>
      <c r="D23" s="384" t="s">
        <v>1346</v>
      </c>
      <c r="E23" s="385" t="s">
        <v>1530</v>
      </c>
      <c r="F23" s="600" t="s">
        <v>1531</v>
      </c>
      <c r="G23" s="601"/>
      <c r="H23" s="601"/>
      <c r="I23" s="601"/>
      <c r="J23" s="386" t="s">
        <v>8</v>
      </c>
      <c r="K23" s="387">
        <v>195</v>
      </c>
      <c r="L23" s="602">
        <v>0</v>
      </c>
      <c r="M23" s="601"/>
      <c r="N23" s="602">
        <f>ROUND(L23*K23,2)</f>
        <v>0</v>
      </c>
      <c r="O23" s="598"/>
      <c r="P23" s="598"/>
      <c r="Q23" s="598"/>
      <c r="R23" s="378"/>
      <c r="T23" s="379" t="s">
        <v>1111</v>
      </c>
      <c r="U23" s="380" t="s">
        <v>1330</v>
      </c>
      <c r="V23" s="381">
        <v>0</v>
      </c>
      <c r="W23" s="381">
        <f>V23*K23</f>
        <v>0</v>
      </c>
      <c r="X23" s="381">
        <v>0</v>
      </c>
      <c r="Y23" s="381">
        <f>X23*K23</f>
        <v>0</v>
      </c>
      <c r="Z23" s="381">
        <v>0</v>
      </c>
      <c r="AA23" s="382">
        <f>Z23*K23</f>
        <v>0</v>
      </c>
      <c r="AR23" s="336" t="s">
        <v>1390</v>
      </c>
      <c r="AT23" s="336" t="s">
        <v>1346</v>
      </c>
      <c r="AU23" s="336" t="s">
        <v>2</v>
      </c>
      <c r="AY23" s="336" t="s">
        <v>1370</v>
      </c>
      <c r="BE23" s="383">
        <f>IF(U23="základní",N23,0)</f>
        <v>0</v>
      </c>
      <c r="BF23" s="383">
        <f>IF(U23="snížená",N23,0)</f>
        <v>0</v>
      </c>
      <c r="BG23" s="383">
        <f>IF(U23="zákl. přenesená",N23,0)</f>
        <v>0</v>
      </c>
      <c r="BH23" s="383">
        <f>IF(U23="sníž. přenesená",N23,0)</f>
        <v>0</v>
      </c>
      <c r="BI23" s="383">
        <f>IF(U23="nulová",N23,0)</f>
        <v>0</v>
      </c>
      <c r="BJ23" s="336" t="s">
        <v>1</v>
      </c>
      <c r="BK23" s="383">
        <f>ROUND(L23*K23,2)</f>
        <v>0</v>
      </c>
      <c r="BL23" s="336" t="s">
        <v>1385</v>
      </c>
      <c r="BM23" s="336" t="s">
        <v>1532</v>
      </c>
    </row>
    <row r="24" spans="2:65" s="338" customFormat="1" ht="22.5" customHeight="1">
      <c r="B24" s="373"/>
      <c r="C24" s="384" t="s">
        <v>1354</v>
      </c>
      <c r="D24" s="384" t="s">
        <v>1346</v>
      </c>
      <c r="E24" s="385" t="s">
        <v>1533</v>
      </c>
      <c r="F24" s="600" t="s">
        <v>1534</v>
      </c>
      <c r="G24" s="601"/>
      <c r="H24" s="601"/>
      <c r="I24" s="601"/>
      <c r="J24" s="386" t="s">
        <v>8</v>
      </c>
      <c r="K24" s="387">
        <v>75</v>
      </c>
      <c r="L24" s="602">
        <v>0</v>
      </c>
      <c r="M24" s="601"/>
      <c r="N24" s="602">
        <f>ROUND(L24*K24,2)</f>
        <v>0</v>
      </c>
      <c r="O24" s="598"/>
      <c r="P24" s="598"/>
      <c r="Q24" s="598"/>
      <c r="R24" s="378"/>
      <c r="T24" s="379" t="s">
        <v>1111</v>
      </c>
      <c r="U24" s="380" t="s">
        <v>1330</v>
      </c>
      <c r="V24" s="381">
        <v>0</v>
      </c>
      <c r="W24" s="381">
        <f>V24*K24</f>
        <v>0</v>
      </c>
      <c r="X24" s="381">
        <v>0</v>
      </c>
      <c r="Y24" s="381">
        <f>X24*K24</f>
        <v>0</v>
      </c>
      <c r="Z24" s="381">
        <v>0</v>
      </c>
      <c r="AA24" s="382">
        <f>Z24*K24</f>
        <v>0</v>
      </c>
      <c r="AR24" s="336" t="s">
        <v>1390</v>
      </c>
      <c r="AT24" s="336" t="s">
        <v>1346</v>
      </c>
      <c r="AU24" s="336" t="s">
        <v>2</v>
      </c>
      <c r="AY24" s="336" t="s">
        <v>1370</v>
      </c>
      <c r="BE24" s="383">
        <f>IF(U24="základní",N24,0)</f>
        <v>0</v>
      </c>
      <c r="BF24" s="383">
        <f>IF(U24="snížená",N24,0)</f>
        <v>0</v>
      </c>
      <c r="BG24" s="383">
        <f>IF(U24="zákl. přenesená",N24,0)</f>
        <v>0</v>
      </c>
      <c r="BH24" s="383">
        <f>IF(U24="sníž. přenesená",N24,0)</f>
        <v>0</v>
      </c>
      <c r="BI24" s="383">
        <f>IF(U24="nulová",N24,0)</f>
        <v>0</v>
      </c>
      <c r="BJ24" s="336" t="s">
        <v>1</v>
      </c>
      <c r="BK24" s="383">
        <f>ROUND(L24*K24,2)</f>
        <v>0</v>
      </c>
      <c r="BL24" s="336" t="s">
        <v>1385</v>
      </c>
      <c r="BM24" s="336" t="s">
        <v>1535</v>
      </c>
    </row>
    <row r="25" spans="2:65" s="338" customFormat="1" ht="22.5" customHeight="1">
      <c r="B25" s="373"/>
      <c r="C25" s="384" t="s">
        <v>1355</v>
      </c>
      <c r="D25" s="384" t="s">
        <v>1346</v>
      </c>
      <c r="E25" s="385" t="s">
        <v>1536</v>
      </c>
      <c r="F25" s="600" t="s">
        <v>1537</v>
      </c>
      <c r="G25" s="601"/>
      <c r="H25" s="601"/>
      <c r="I25" s="601"/>
      <c r="J25" s="386" t="s">
        <v>8</v>
      </c>
      <c r="K25" s="387">
        <v>500</v>
      </c>
      <c r="L25" s="602">
        <v>0</v>
      </c>
      <c r="M25" s="601"/>
      <c r="N25" s="602">
        <f>ROUND(L25*K25,2)</f>
        <v>0</v>
      </c>
      <c r="O25" s="598"/>
      <c r="P25" s="598"/>
      <c r="Q25" s="598"/>
      <c r="R25" s="378"/>
      <c r="T25" s="379" t="s">
        <v>1111</v>
      </c>
      <c r="U25" s="380" t="s">
        <v>1330</v>
      </c>
      <c r="V25" s="381">
        <v>0</v>
      </c>
      <c r="W25" s="381">
        <f>V25*K25</f>
        <v>0</v>
      </c>
      <c r="X25" s="381">
        <v>0</v>
      </c>
      <c r="Y25" s="381">
        <f>X25*K25</f>
        <v>0</v>
      </c>
      <c r="Z25" s="381">
        <v>0</v>
      </c>
      <c r="AA25" s="382">
        <f>Z25*K25</f>
        <v>0</v>
      </c>
      <c r="AR25" s="336" t="s">
        <v>1390</v>
      </c>
      <c r="AT25" s="336" t="s">
        <v>1346</v>
      </c>
      <c r="AU25" s="336" t="s">
        <v>2</v>
      </c>
      <c r="AY25" s="336" t="s">
        <v>1370</v>
      </c>
      <c r="BE25" s="383">
        <f>IF(U25="základní",N25,0)</f>
        <v>0</v>
      </c>
      <c r="BF25" s="383">
        <f>IF(U25="snížená",N25,0)</f>
        <v>0</v>
      </c>
      <c r="BG25" s="383">
        <f>IF(U25="zákl. přenesená",N25,0)</f>
        <v>0</v>
      </c>
      <c r="BH25" s="383">
        <f>IF(U25="sníž. přenesená",N25,0)</f>
        <v>0</v>
      </c>
      <c r="BI25" s="383">
        <f>IF(U25="nulová",N25,0)</f>
        <v>0</v>
      </c>
      <c r="BJ25" s="336" t="s">
        <v>1</v>
      </c>
      <c r="BK25" s="383">
        <f>ROUND(L25*K25,2)</f>
        <v>0</v>
      </c>
      <c r="BL25" s="336" t="s">
        <v>1385</v>
      </c>
      <c r="BM25" s="336" t="s">
        <v>1538</v>
      </c>
    </row>
    <row r="26" spans="2:65" s="338" customFormat="1" ht="30" customHeight="1">
      <c r="B26" s="339"/>
      <c r="C26" s="409"/>
      <c r="D26" s="409"/>
      <c r="E26" s="409"/>
      <c r="F26" s="580" t="s">
        <v>1539</v>
      </c>
      <c r="G26" s="581"/>
      <c r="H26" s="581"/>
      <c r="I26" s="581"/>
      <c r="J26" s="409"/>
      <c r="K26" s="409"/>
      <c r="L26" s="409"/>
      <c r="M26" s="409"/>
      <c r="N26" s="409"/>
      <c r="O26" s="409"/>
      <c r="P26" s="409"/>
      <c r="Q26" s="409"/>
      <c r="R26" s="340"/>
      <c r="T26" s="388"/>
      <c r="U26" s="409"/>
      <c r="V26" s="409"/>
      <c r="W26" s="409"/>
      <c r="X26" s="409"/>
      <c r="Y26" s="409"/>
      <c r="Z26" s="409"/>
      <c r="AA26" s="389"/>
      <c r="AT26" s="336" t="s">
        <v>1377</v>
      </c>
      <c r="AU26" s="336" t="s">
        <v>2</v>
      </c>
    </row>
    <row r="27" spans="2:65" s="338" customFormat="1" ht="22.5" customHeight="1">
      <c r="B27" s="373"/>
      <c r="C27" s="384" t="s">
        <v>4</v>
      </c>
      <c r="D27" s="384" t="s">
        <v>1346</v>
      </c>
      <c r="E27" s="385" t="s">
        <v>1540</v>
      </c>
      <c r="F27" s="600" t="s">
        <v>1541</v>
      </c>
      <c r="G27" s="601"/>
      <c r="H27" s="601"/>
      <c r="I27" s="601"/>
      <c r="J27" s="386" t="s">
        <v>8</v>
      </c>
      <c r="K27" s="387">
        <v>450</v>
      </c>
      <c r="L27" s="602">
        <v>0</v>
      </c>
      <c r="M27" s="601"/>
      <c r="N27" s="602">
        <f t="shared" ref="N27:N33" si="0">ROUND(L27*K27,2)</f>
        <v>0</v>
      </c>
      <c r="O27" s="598"/>
      <c r="P27" s="598"/>
      <c r="Q27" s="598"/>
      <c r="R27" s="378"/>
      <c r="T27" s="379" t="s">
        <v>1111</v>
      </c>
      <c r="U27" s="380" t="s">
        <v>1330</v>
      </c>
      <c r="V27" s="381">
        <v>0</v>
      </c>
      <c r="W27" s="381">
        <f t="shared" ref="W27:W33" si="1">V27*K27</f>
        <v>0</v>
      </c>
      <c r="X27" s="381">
        <v>0</v>
      </c>
      <c r="Y27" s="381">
        <f t="shared" ref="Y27:Y33" si="2">X27*K27</f>
        <v>0</v>
      </c>
      <c r="Z27" s="381">
        <v>0</v>
      </c>
      <c r="AA27" s="382">
        <f t="shared" ref="AA27:AA33" si="3">Z27*K27</f>
        <v>0</v>
      </c>
      <c r="AR27" s="336" t="s">
        <v>1390</v>
      </c>
      <c r="AT27" s="336" t="s">
        <v>1346</v>
      </c>
      <c r="AU27" s="336" t="s">
        <v>2</v>
      </c>
      <c r="AY27" s="336" t="s">
        <v>1370</v>
      </c>
      <c r="BE27" s="383">
        <f t="shared" ref="BE27:BE33" si="4">IF(U27="základní",N27,0)</f>
        <v>0</v>
      </c>
      <c r="BF27" s="383">
        <f t="shared" ref="BF27:BF33" si="5">IF(U27="snížená",N27,0)</f>
        <v>0</v>
      </c>
      <c r="BG27" s="383">
        <f t="shared" ref="BG27:BG33" si="6">IF(U27="zákl. přenesená",N27,0)</f>
        <v>0</v>
      </c>
      <c r="BH27" s="383">
        <f t="shared" ref="BH27:BH33" si="7">IF(U27="sníž. přenesená",N27,0)</f>
        <v>0</v>
      </c>
      <c r="BI27" s="383">
        <f t="shared" ref="BI27:BI33" si="8">IF(U27="nulová",N27,0)</f>
        <v>0</v>
      </c>
      <c r="BJ27" s="336" t="s">
        <v>1</v>
      </c>
      <c r="BK27" s="383">
        <f t="shared" ref="BK27:BK33" si="9">ROUND(L27*K27,2)</f>
        <v>0</v>
      </c>
      <c r="BL27" s="336" t="s">
        <v>1385</v>
      </c>
      <c r="BM27" s="336" t="s">
        <v>1542</v>
      </c>
    </row>
    <row r="28" spans="2:65" s="338" customFormat="1" ht="22.5" customHeight="1">
      <c r="B28" s="373"/>
      <c r="C28" s="384" t="s">
        <v>1358</v>
      </c>
      <c r="D28" s="384" t="s">
        <v>1346</v>
      </c>
      <c r="E28" s="385" t="s">
        <v>1543</v>
      </c>
      <c r="F28" s="600" t="s">
        <v>1544</v>
      </c>
      <c r="G28" s="601"/>
      <c r="H28" s="601"/>
      <c r="I28" s="601"/>
      <c r="J28" s="386" t="s">
        <v>8</v>
      </c>
      <c r="K28" s="387">
        <v>260</v>
      </c>
      <c r="L28" s="602">
        <v>0</v>
      </c>
      <c r="M28" s="601"/>
      <c r="N28" s="602">
        <f t="shared" si="0"/>
        <v>0</v>
      </c>
      <c r="O28" s="598"/>
      <c r="P28" s="598"/>
      <c r="Q28" s="598"/>
      <c r="R28" s="378"/>
      <c r="T28" s="379" t="s">
        <v>1111</v>
      </c>
      <c r="U28" s="380" t="s">
        <v>1330</v>
      </c>
      <c r="V28" s="381">
        <v>0</v>
      </c>
      <c r="W28" s="381">
        <f t="shared" si="1"/>
        <v>0</v>
      </c>
      <c r="X28" s="381">
        <v>0</v>
      </c>
      <c r="Y28" s="381">
        <f t="shared" si="2"/>
        <v>0</v>
      </c>
      <c r="Z28" s="381">
        <v>0</v>
      </c>
      <c r="AA28" s="382">
        <f t="shared" si="3"/>
        <v>0</v>
      </c>
      <c r="AR28" s="336" t="s">
        <v>1390</v>
      </c>
      <c r="AT28" s="336" t="s">
        <v>1346</v>
      </c>
      <c r="AU28" s="336" t="s">
        <v>2</v>
      </c>
      <c r="AY28" s="336" t="s">
        <v>1370</v>
      </c>
      <c r="BE28" s="383">
        <f t="shared" si="4"/>
        <v>0</v>
      </c>
      <c r="BF28" s="383">
        <f t="shared" si="5"/>
        <v>0</v>
      </c>
      <c r="BG28" s="383">
        <f t="shared" si="6"/>
        <v>0</v>
      </c>
      <c r="BH28" s="383">
        <f t="shared" si="7"/>
        <v>0</v>
      </c>
      <c r="BI28" s="383">
        <f t="shared" si="8"/>
        <v>0</v>
      </c>
      <c r="BJ28" s="336" t="s">
        <v>1</v>
      </c>
      <c r="BK28" s="383">
        <f t="shared" si="9"/>
        <v>0</v>
      </c>
      <c r="BL28" s="336" t="s">
        <v>1385</v>
      </c>
      <c r="BM28" s="336" t="s">
        <v>1545</v>
      </c>
    </row>
    <row r="29" spans="2:65" s="338" customFormat="1" ht="22.5" customHeight="1">
      <c r="B29" s="373"/>
      <c r="C29" s="384" t="s">
        <v>1359</v>
      </c>
      <c r="D29" s="384" t="s">
        <v>1346</v>
      </c>
      <c r="E29" s="385" t="s">
        <v>1546</v>
      </c>
      <c r="F29" s="600" t="s">
        <v>1547</v>
      </c>
      <c r="G29" s="601"/>
      <c r="H29" s="601"/>
      <c r="I29" s="601"/>
      <c r="J29" s="386" t="s">
        <v>832</v>
      </c>
      <c r="K29" s="387">
        <v>150</v>
      </c>
      <c r="L29" s="602">
        <v>0</v>
      </c>
      <c r="M29" s="601"/>
      <c r="N29" s="602">
        <f t="shared" si="0"/>
        <v>0</v>
      </c>
      <c r="O29" s="598"/>
      <c r="P29" s="598"/>
      <c r="Q29" s="598"/>
      <c r="R29" s="378"/>
      <c r="T29" s="379" t="s">
        <v>1111</v>
      </c>
      <c r="U29" s="380" t="s">
        <v>1330</v>
      </c>
      <c r="V29" s="381">
        <v>0</v>
      </c>
      <c r="W29" s="381">
        <f t="shared" si="1"/>
        <v>0</v>
      </c>
      <c r="X29" s="381">
        <v>0</v>
      </c>
      <c r="Y29" s="381">
        <f t="shared" si="2"/>
        <v>0</v>
      </c>
      <c r="Z29" s="381">
        <v>0</v>
      </c>
      <c r="AA29" s="382">
        <f t="shared" si="3"/>
        <v>0</v>
      </c>
      <c r="AR29" s="336" t="s">
        <v>1390</v>
      </c>
      <c r="AT29" s="336" t="s">
        <v>1346</v>
      </c>
      <c r="AU29" s="336" t="s">
        <v>2</v>
      </c>
      <c r="AY29" s="336" t="s">
        <v>1370</v>
      </c>
      <c r="BE29" s="383">
        <f t="shared" si="4"/>
        <v>0</v>
      </c>
      <c r="BF29" s="383">
        <f t="shared" si="5"/>
        <v>0</v>
      </c>
      <c r="BG29" s="383">
        <f t="shared" si="6"/>
        <v>0</v>
      </c>
      <c r="BH29" s="383">
        <f t="shared" si="7"/>
        <v>0</v>
      </c>
      <c r="BI29" s="383">
        <f t="shared" si="8"/>
        <v>0</v>
      </c>
      <c r="BJ29" s="336" t="s">
        <v>1</v>
      </c>
      <c r="BK29" s="383">
        <f t="shared" si="9"/>
        <v>0</v>
      </c>
      <c r="BL29" s="336" t="s">
        <v>1385</v>
      </c>
      <c r="BM29" s="336" t="s">
        <v>1548</v>
      </c>
    </row>
    <row r="30" spans="2:65" s="338" customFormat="1" ht="22.5" customHeight="1">
      <c r="B30" s="373"/>
      <c r="C30" s="384" t="s">
        <v>10</v>
      </c>
      <c r="D30" s="384" t="s">
        <v>1346</v>
      </c>
      <c r="E30" s="385" t="s">
        <v>1549</v>
      </c>
      <c r="F30" s="600" t="s">
        <v>1550</v>
      </c>
      <c r="G30" s="601"/>
      <c r="H30" s="601"/>
      <c r="I30" s="601"/>
      <c r="J30" s="386" t="s">
        <v>832</v>
      </c>
      <c r="K30" s="387">
        <v>150</v>
      </c>
      <c r="L30" s="602">
        <v>0</v>
      </c>
      <c r="M30" s="601"/>
      <c r="N30" s="602">
        <f t="shared" si="0"/>
        <v>0</v>
      </c>
      <c r="O30" s="598"/>
      <c r="P30" s="598"/>
      <c r="Q30" s="598"/>
      <c r="R30" s="378"/>
      <c r="T30" s="379" t="s">
        <v>1111</v>
      </c>
      <c r="U30" s="380" t="s">
        <v>1330</v>
      </c>
      <c r="V30" s="381">
        <v>0</v>
      </c>
      <c r="W30" s="381">
        <f t="shared" si="1"/>
        <v>0</v>
      </c>
      <c r="X30" s="381">
        <v>0</v>
      </c>
      <c r="Y30" s="381">
        <f t="shared" si="2"/>
        <v>0</v>
      </c>
      <c r="Z30" s="381">
        <v>0</v>
      </c>
      <c r="AA30" s="382">
        <f t="shared" si="3"/>
        <v>0</v>
      </c>
      <c r="AR30" s="336" t="s">
        <v>1390</v>
      </c>
      <c r="AT30" s="336" t="s">
        <v>1346</v>
      </c>
      <c r="AU30" s="336" t="s">
        <v>2</v>
      </c>
      <c r="AY30" s="336" t="s">
        <v>1370</v>
      </c>
      <c r="BE30" s="383">
        <f t="shared" si="4"/>
        <v>0</v>
      </c>
      <c r="BF30" s="383">
        <f t="shared" si="5"/>
        <v>0</v>
      </c>
      <c r="BG30" s="383">
        <f t="shared" si="6"/>
        <v>0</v>
      </c>
      <c r="BH30" s="383">
        <f t="shared" si="7"/>
        <v>0</v>
      </c>
      <c r="BI30" s="383">
        <f t="shared" si="8"/>
        <v>0</v>
      </c>
      <c r="BJ30" s="336" t="s">
        <v>1</v>
      </c>
      <c r="BK30" s="383">
        <f t="shared" si="9"/>
        <v>0</v>
      </c>
      <c r="BL30" s="336" t="s">
        <v>1385</v>
      </c>
      <c r="BM30" s="336" t="s">
        <v>1551</v>
      </c>
    </row>
    <row r="31" spans="2:65" s="338" customFormat="1" ht="22.5" customHeight="1">
      <c r="B31" s="373"/>
      <c r="C31" s="384" t="s">
        <v>1423</v>
      </c>
      <c r="D31" s="384" t="s">
        <v>1346</v>
      </c>
      <c r="E31" s="385" t="s">
        <v>1552</v>
      </c>
      <c r="F31" s="600" t="s">
        <v>1553</v>
      </c>
      <c r="G31" s="601"/>
      <c r="H31" s="601"/>
      <c r="I31" s="601"/>
      <c r="J31" s="386" t="s">
        <v>832</v>
      </c>
      <c r="K31" s="387">
        <v>150</v>
      </c>
      <c r="L31" s="602">
        <v>0</v>
      </c>
      <c r="M31" s="601"/>
      <c r="N31" s="602">
        <f t="shared" si="0"/>
        <v>0</v>
      </c>
      <c r="O31" s="598"/>
      <c r="P31" s="598"/>
      <c r="Q31" s="598"/>
      <c r="R31" s="378"/>
      <c r="T31" s="379" t="s">
        <v>1111</v>
      </c>
      <c r="U31" s="380" t="s">
        <v>1330</v>
      </c>
      <c r="V31" s="381">
        <v>0</v>
      </c>
      <c r="W31" s="381">
        <f t="shared" si="1"/>
        <v>0</v>
      </c>
      <c r="X31" s="381">
        <v>0</v>
      </c>
      <c r="Y31" s="381">
        <f t="shared" si="2"/>
        <v>0</v>
      </c>
      <c r="Z31" s="381">
        <v>0</v>
      </c>
      <c r="AA31" s="382">
        <f t="shared" si="3"/>
        <v>0</v>
      </c>
      <c r="AR31" s="336" t="s">
        <v>1390</v>
      </c>
      <c r="AT31" s="336" t="s">
        <v>1346</v>
      </c>
      <c r="AU31" s="336" t="s">
        <v>2</v>
      </c>
      <c r="AY31" s="336" t="s">
        <v>1370</v>
      </c>
      <c r="BE31" s="383">
        <f t="shared" si="4"/>
        <v>0</v>
      </c>
      <c r="BF31" s="383">
        <f t="shared" si="5"/>
        <v>0</v>
      </c>
      <c r="BG31" s="383">
        <f t="shared" si="6"/>
        <v>0</v>
      </c>
      <c r="BH31" s="383">
        <f t="shared" si="7"/>
        <v>0</v>
      </c>
      <c r="BI31" s="383">
        <f t="shared" si="8"/>
        <v>0</v>
      </c>
      <c r="BJ31" s="336" t="s">
        <v>1</v>
      </c>
      <c r="BK31" s="383">
        <f t="shared" si="9"/>
        <v>0</v>
      </c>
      <c r="BL31" s="336" t="s">
        <v>1385</v>
      </c>
      <c r="BM31" s="336" t="s">
        <v>1554</v>
      </c>
    </row>
    <row r="32" spans="2:65" s="338" customFormat="1" ht="22.5" customHeight="1">
      <c r="B32" s="373"/>
      <c r="C32" s="384" t="s">
        <v>1427</v>
      </c>
      <c r="D32" s="384" t="s">
        <v>1346</v>
      </c>
      <c r="E32" s="385" t="s">
        <v>1555</v>
      </c>
      <c r="F32" s="600" t="s">
        <v>1556</v>
      </c>
      <c r="G32" s="601"/>
      <c r="H32" s="601"/>
      <c r="I32" s="601"/>
      <c r="J32" s="386" t="s">
        <v>1394</v>
      </c>
      <c r="K32" s="387">
        <v>24</v>
      </c>
      <c r="L32" s="602">
        <v>0</v>
      </c>
      <c r="M32" s="601"/>
      <c r="N32" s="602">
        <f t="shared" si="0"/>
        <v>0</v>
      </c>
      <c r="O32" s="598"/>
      <c r="P32" s="598"/>
      <c r="Q32" s="598"/>
      <c r="R32" s="378"/>
      <c r="T32" s="379" t="s">
        <v>1111</v>
      </c>
      <c r="U32" s="380" t="s">
        <v>1330</v>
      </c>
      <c r="V32" s="381">
        <v>0</v>
      </c>
      <c r="W32" s="381">
        <f t="shared" si="1"/>
        <v>0</v>
      </c>
      <c r="X32" s="381">
        <v>0</v>
      </c>
      <c r="Y32" s="381">
        <f t="shared" si="2"/>
        <v>0</v>
      </c>
      <c r="Z32" s="381">
        <v>0</v>
      </c>
      <c r="AA32" s="382">
        <f t="shared" si="3"/>
        <v>0</v>
      </c>
      <c r="AR32" s="336" t="s">
        <v>1390</v>
      </c>
      <c r="AT32" s="336" t="s">
        <v>1346</v>
      </c>
      <c r="AU32" s="336" t="s">
        <v>2</v>
      </c>
      <c r="AY32" s="336" t="s">
        <v>1370</v>
      </c>
      <c r="BE32" s="383">
        <f t="shared" si="4"/>
        <v>0</v>
      </c>
      <c r="BF32" s="383">
        <f t="shared" si="5"/>
        <v>0</v>
      </c>
      <c r="BG32" s="383">
        <f t="shared" si="6"/>
        <v>0</v>
      </c>
      <c r="BH32" s="383">
        <f t="shared" si="7"/>
        <v>0</v>
      </c>
      <c r="BI32" s="383">
        <f t="shared" si="8"/>
        <v>0</v>
      </c>
      <c r="BJ32" s="336" t="s">
        <v>1</v>
      </c>
      <c r="BK32" s="383">
        <f t="shared" si="9"/>
        <v>0</v>
      </c>
      <c r="BL32" s="336" t="s">
        <v>1385</v>
      </c>
      <c r="BM32" s="336" t="s">
        <v>1557</v>
      </c>
    </row>
    <row r="33" spans="2:65" s="338" customFormat="1" ht="22.5" customHeight="1">
      <c r="B33" s="373"/>
      <c r="C33" s="384" t="s">
        <v>1431</v>
      </c>
      <c r="D33" s="384" t="s">
        <v>1346</v>
      </c>
      <c r="E33" s="385" t="s">
        <v>1558</v>
      </c>
      <c r="F33" s="600" t="s">
        <v>1559</v>
      </c>
      <c r="G33" s="601"/>
      <c r="H33" s="601"/>
      <c r="I33" s="601"/>
      <c r="J33" s="386" t="s">
        <v>1394</v>
      </c>
      <c r="K33" s="387">
        <v>50</v>
      </c>
      <c r="L33" s="602">
        <v>0</v>
      </c>
      <c r="M33" s="601"/>
      <c r="N33" s="602">
        <f t="shared" si="0"/>
        <v>0</v>
      </c>
      <c r="O33" s="598"/>
      <c r="P33" s="598"/>
      <c r="Q33" s="598"/>
      <c r="R33" s="378"/>
      <c r="T33" s="379" t="s">
        <v>1111</v>
      </c>
      <c r="U33" s="380" t="s">
        <v>1330</v>
      </c>
      <c r="V33" s="381">
        <v>0</v>
      </c>
      <c r="W33" s="381">
        <f t="shared" si="1"/>
        <v>0</v>
      </c>
      <c r="X33" s="381">
        <v>0</v>
      </c>
      <c r="Y33" s="381">
        <f t="shared" si="2"/>
        <v>0</v>
      </c>
      <c r="Z33" s="381">
        <v>0</v>
      </c>
      <c r="AA33" s="382">
        <f t="shared" si="3"/>
        <v>0</v>
      </c>
      <c r="AR33" s="336" t="s">
        <v>1390</v>
      </c>
      <c r="AT33" s="336" t="s">
        <v>1346</v>
      </c>
      <c r="AU33" s="336" t="s">
        <v>2</v>
      </c>
      <c r="AY33" s="336" t="s">
        <v>1370</v>
      </c>
      <c r="BE33" s="383">
        <f t="shared" si="4"/>
        <v>0</v>
      </c>
      <c r="BF33" s="383">
        <f t="shared" si="5"/>
        <v>0</v>
      </c>
      <c r="BG33" s="383">
        <f t="shared" si="6"/>
        <v>0</v>
      </c>
      <c r="BH33" s="383">
        <f t="shared" si="7"/>
        <v>0</v>
      </c>
      <c r="BI33" s="383">
        <f t="shared" si="8"/>
        <v>0</v>
      </c>
      <c r="BJ33" s="336" t="s">
        <v>1</v>
      </c>
      <c r="BK33" s="383">
        <f t="shared" si="9"/>
        <v>0</v>
      </c>
      <c r="BL33" s="336" t="s">
        <v>1385</v>
      </c>
      <c r="BM33" s="336" t="s">
        <v>1560</v>
      </c>
    </row>
    <row r="34" spans="2:65" s="361" customFormat="1" ht="37.35" customHeight="1">
      <c r="B34" s="362"/>
      <c r="C34" s="363"/>
      <c r="D34" s="364" t="s">
        <v>1332</v>
      </c>
      <c r="E34" s="364"/>
      <c r="F34" s="364"/>
      <c r="G34" s="364"/>
      <c r="H34" s="364"/>
      <c r="I34" s="364"/>
      <c r="J34" s="364"/>
      <c r="K34" s="364"/>
      <c r="L34" s="364"/>
      <c r="M34" s="364"/>
      <c r="N34" s="611">
        <f>BK34</f>
        <v>0</v>
      </c>
      <c r="O34" s="612"/>
      <c r="P34" s="612"/>
      <c r="Q34" s="612"/>
      <c r="R34" s="365"/>
      <c r="T34" s="366"/>
      <c r="U34" s="363"/>
      <c r="V34" s="363"/>
      <c r="W34" s="367">
        <f>W35+W52</f>
        <v>513.75299999999993</v>
      </c>
      <c r="X34" s="363"/>
      <c r="Y34" s="367">
        <f>Y35+Y52</f>
        <v>0</v>
      </c>
      <c r="Z34" s="363"/>
      <c r="AA34" s="368">
        <f>AA35+AA52</f>
        <v>0</v>
      </c>
      <c r="AR34" s="369" t="s">
        <v>3</v>
      </c>
      <c r="AT34" s="370" t="s">
        <v>1368</v>
      </c>
      <c r="AU34" s="370" t="s">
        <v>1369</v>
      </c>
      <c r="AY34" s="369" t="s">
        <v>1370</v>
      </c>
      <c r="BK34" s="371">
        <f>BK35+BK52</f>
        <v>0</v>
      </c>
    </row>
    <row r="35" spans="2:65" s="361" customFormat="1" ht="19.899999999999999" customHeight="1">
      <c r="B35" s="362"/>
      <c r="C35" s="363"/>
      <c r="D35" s="372" t="s">
        <v>1333</v>
      </c>
      <c r="E35" s="372"/>
      <c r="F35" s="372"/>
      <c r="G35" s="372"/>
      <c r="H35" s="372"/>
      <c r="I35" s="372"/>
      <c r="J35" s="372"/>
      <c r="K35" s="372"/>
      <c r="L35" s="372"/>
      <c r="M35" s="372"/>
      <c r="N35" s="589">
        <f>BK35</f>
        <v>0</v>
      </c>
      <c r="O35" s="590"/>
      <c r="P35" s="590"/>
      <c r="Q35" s="590"/>
      <c r="R35" s="365"/>
      <c r="T35" s="366"/>
      <c r="U35" s="363"/>
      <c r="V35" s="363"/>
      <c r="W35" s="367">
        <f>SUM(W36:W51)</f>
        <v>513.62299999999993</v>
      </c>
      <c r="X35" s="363"/>
      <c r="Y35" s="367">
        <f>SUM(Y36:Y51)</f>
        <v>0</v>
      </c>
      <c r="Z35" s="363"/>
      <c r="AA35" s="368">
        <f>SUM(AA36:AA51)</f>
        <v>0</v>
      </c>
      <c r="AR35" s="369" t="s">
        <v>3</v>
      </c>
      <c r="AT35" s="370" t="s">
        <v>1368</v>
      </c>
      <c r="AU35" s="370" t="s">
        <v>1</v>
      </c>
      <c r="AY35" s="369" t="s">
        <v>1370</v>
      </c>
      <c r="BK35" s="371">
        <f>SUM(BK36:BK51)</f>
        <v>0</v>
      </c>
    </row>
    <row r="36" spans="2:65" s="338" customFormat="1" ht="31.5" customHeight="1">
      <c r="B36" s="373"/>
      <c r="C36" s="374" t="s">
        <v>1385</v>
      </c>
      <c r="D36" s="374" t="s">
        <v>1338</v>
      </c>
      <c r="E36" s="375" t="s">
        <v>1339</v>
      </c>
      <c r="F36" s="597" t="s">
        <v>1340</v>
      </c>
      <c r="G36" s="598"/>
      <c r="H36" s="598"/>
      <c r="I36" s="598"/>
      <c r="J36" s="376" t="s">
        <v>35</v>
      </c>
      <c r="K36" s="377">
        <v>3</v>
      </c>
      <c r="L36" s="599">
        <v>0</v>
      </c>
      <c r="M36" s="598"/>
      <c r="N36" s="599">
        <f t="shared" ref="N36:N42" si="10">ROUND(L36*K36,2)</f>
        <v>0</v>
      </c>
      <c r="O36" s="598"/>
      <c r="P36" s="598"/>
      <c r="Q36" s="598"/>
      <c r="R36" s="378"/>
      <c r="T36" s="379" t="s">
        <v>1111</v>
      </c>
      <c r="U36" s="380" t="s">
        <v>1330</v>
      </c>
      <c r="V36" s="381">
        <v>0.19</v>
      </c>
      <c r="W36" s="381">
        <f t="shared" ref="W36:W42" si="11">V36*K36</f>
        <v>0.57000000000000006</v>
      </c>
      <c r="X36" s="381">
        <v>0</v>
      </c>
      <c r="Y36" s="381">
        <f t="shared" ref="Y36:Y42" si="12">X36*K36</f>
        <v>0</v>
      </c>
      <c r="Z36" s="381">
        <v>0</v>
      </c>
      <c r="AA36" s="382">
        <f t="shared" ref="AA36:AA42" si="13">Z36*K36</f>
        <v>0</v>
      </c>
      <c r="AR36" s="336" t="s">
        <v>1371</v>
      </c>
      <c r="AT36" s="336" t="s">
        <v>1338</v>
      </c>
      <c r="AU36" s="336" t="s">
        <v>2</v>
      </c>
      <c r="AY36" s="336" t="s">
        <v>1370</v>
      </c>
      <c r="BE36" s="383">
        <f t="shared" ref="BE36:BE42" si="14">IF(U36="základní",N36,0)</f>
        <v>0</v>
      </c>
      <c r="BF36" s="383">
        <f t="shared" ref="BF36:BF42" si="15">IF(U36="snížená",N36,0)</f>
        <v>0</v>
      </c>
      <c r="BG36" s="383">
        <f t="shared" ref="BG36:BG42" si="16">IF(U36="zákl. přenesená",N36,0)</f>
        <v>0</v>
      </c>
      <c r="BH36" s="383">
        <f t="shared" ref="BH36:BH42" si="17">IF(U36="sníž. přenesená",N36,0)</f>
        <v>0</v>
      </c>
      <c r="BI36" s="383">
        <f t="shared" ref="BI36:BI42" si="18">IF(U36="nulová",N36,0)</f>
        <v>0</v>
      </c>
      <c r="BJ36" s="336" t="s">
        <v>1</v>
      </c>
      <c r="BK36" s="383">
        <f t="shared" ref="BK36:BK42" si="19">ROUND(L36*K36,2)</f>
        <v>0</v>
      </c>
      <c r="BL36" s="336" t="s">
        <v>1371</v>
      </c>
      <c r="BM36" s="336" t="s">
        <v>1561</v>
      </c>
    </row>
    <row r="37" spans="2:65" s="338" customFormat="1" ht="22.5" customHeight="1">
      <c r="B37" s="373"/>
      <c r="C37" s="374" t="s">
        <v>1439</v>
      </c>
      <c r="D37" s="374" t="s">
        <v>1338</v>
      </c>
      <c r="E37" s="375" t="s">
        <v>1341</v>
      </c>
      <c r="F37" s="597" t="s">
        <v>1342</v>
      </c>
      <c r="G37" s="598"/>
      <c r="H37" s="598"/>
      <c r="I37" s="598"/>
      <c r="J37" s="376" t="s">
        <v>19</v>
      </c>
      <c r="K37" s="377">
        <v>3</v>
      </c>
      <c r="L37" s="599">
        <v>0</v>
      </c>
      <c r="M37" s="598"/>
      <c r="N37" s="599">
        <f t="shared" si="10"/>
        <v>0</v>
      </c>
      <c r="O37" s="598"/>
      <c r="P37" s="598"/>
      <c r="Q37" s="598"/>
      <c r="R37" s="378"/>
      <c r="T37" s="379" t="s">
        <v>1111</v>
      </c>
      <c r="U37" s="380" t="s">
        <v>1330</v>
      </c>
      <c r="V37" s="381">
        <v>0.19</v>
      </c>
      <c r="W37" s="381">
        <f t="shared" si="11"/>
        <v>0.57000000000000006</v>
      </c>
      <c r="X37" s="381">
        <v>0</v>
      </c>
      <c r="Y37" s="381">
        <f t="shared" si="12"/>
        <v>0</v>
      </c>
      <c r="Z37" s="381">
        <v>0</v>
      </c>
      <c r="AA37" s="382">
        <f t="shared" si="13"/>
        <v>0</v>
      </c>
      <c r="AR37" s="336" t="s">
        <v>1371</v>
      </c>
      <c r="AT37" s="336" t="s">
        <v>1338</v>
      </c>
      <c r="AU37" s="336" t="s">
        <v>2</v>
      </c>
      <c r="AY37" s="336" t="s">
        <v>1370</v>
      </c>
      <c r="BE37" s="383">
        <f t="shared" si="14"/>
        <v>0</v>
      </c>
      <c r="BF37" s="383">
        <f t="shared" si="15"/>
        <v>0</v>
      </c>
      <c r="BG37" s="383">
        <f t="shared" si="16"/>
        <v>0</v>
      </c>
      <c r="BH37" s="383">
        <f t="shared" si="17"/>
        <v>0</v>
      </c>
      <c r="BI37" s="383">
        <f t="shared" si="18"/>
        <v>0</v>
      </c>
      <c r="BJ37" s="336" t="s">
        <v>1</v>
      </c>
      <c r="BK37" s="383">
        <f t="shared" si="19"/>
        <v>0</v>
      </c>
      <c r="BL37" s="336" t="s">
        <v>1371</v>
      </c>
      <c r="BM37" s="336" t="s">
        <v>1562</v>
      </c>
    </row>
    <row r="38" spans="2:65" s="338" customFormat="1" ht="22.5" customHeight="1">
      <c r="B38" s="373"/>
      <c r="C38" s="374" t="s">
        <v>1444</v>
      </c>
      <c r="D38" s="374" t="s">
        <v>1338</v>
      </c>
      <c r="E38" s="375" t="s">
        <v>1563</v>
      </c>
      <c r="F38" s="597" t="s">
        <v>1564</v>
      </c>
      <c r="G38" s="598"/>
      <c r="H38" s="598"/>
      <c r="I38" s="598"/>
      <c r="J38" s="376" t="s">
        <v>35</v>
      </c>
      <c r="K38" s="377">
        <v>209</v>
      </c>
      <c r="L38" s="599">
        <v>0</v>
      </c>
      <c r="M38" s="598"/>
      <c r="N38" s="599">
        <f t="shared" si="10"/>
        <v>0</v>
      </c>
      <c r="O38" s="598"/>
      <c r="P38" s="598"/>
      <c r="Q38" s="598"/>
      <c r="R38" s="378"/>
      <c r="T38" s="379" t="s">
        <v>1111</v>
      </c>
      <c r="U38" s="380" t="s">
        <v>1330</v>
      </c>
      <c r="V38" s="381">
        <v>2.23</v>
      </c>
      <c r="W38" s="381">
        <f t="shared" si="11"/>
        <v>466.07</v>
      </c>
      <c r="X38" s="381">
        <v>0</v>
      </c>
      <c r="Y38" s="381">
        <f t="shared" si="12"/>
        <v>0</v>
      </c>
      <c r="Z38" s="381">
        <v>0</v>
      </c>
      <c r="AA38" s="382">
        <f t="shared" si="13"/>
        <v>0</v>
      </c>
      <c r="AR38" s="336" t="s">
        <v>1371</v>
      </c>
      <c r="AT38" s="336" t="s">
        <v>1338</v>
      </c>
      <c r="AU38" s="336" t="s">
        <v>2</v>
      </c>
      <c r="AY38" s="336" t="s">
        <v>1370</v>
      </c>
      <c r="BE38" s="383">
        <f t="shared" si="14"/>
        <v>0</v>
      </c>
      <c r="BF38" s="383">
        <f t="shared" si="15"/>
        <v>0</v>
      </c>
      <c r="BG38" s="383">
        <f t="shared" si="16"/>
        <v>0</v>
      </c>
      <c r="BH38" s="383">
        <f t="shared" si="17"/>
        <v>0</v>
      </c>
      <c r="BI38" s="383">
        <f t="shared" si="18"/>
        <v>0</v>
      </c>
      <c r="BJ38" s="336" t="s">
        <v>1</v>
      </c>
      <c r="BK38" s="383">
        <f t="shared" si="19"/>
        <v>0</v>
      </c>
      <c r="BL38" s="336" t="s">
        <v>1371</v>
      </c>
      <c r="BM38" s="336" t="s">
        <v>1565</v>
      </c>
    </row>
    <row r="39" spans="2:65" s="338" customFormat="1" ht="22.5" customHeight="1">
      <c r="B39" s="373"/>
      <c r="C39" s="384" t="s">
        <v>1450</v>
      </c>
      <c r="D39" s="384" t="s">
        <v>1346</v>
      </c>
      <c r="E39" s="385" t="s">
        <v>1566</v>
      </c>
      <c r="F39" s="600" t="s">
        <v>1567</v>
      </c>
      <c r="G39" s="601"/>
      <c r="H39" s="601"/>
      <c r="I39" s="601"/>
      <c r="J39" s="386" t="s">
        <v>35</v>
      </c>
      <c r="K39" s="387">
        <v>4</v>
      </c>
      <c r="L39" s="602">
        <v>0</v>
      </c>
      <c r="M39" s="601"/>
      <c r="N39" s="602">
        <f t="shared" si="10"/>
        <v>0</v>
      </c>
      <c r="O39" s="598"/>
      <c r="P39" s="598"/>
      <c r="Q39" s="598"/>
      <c r="R39" s="378"/>
      <c r="T39" s="379" t="s">
        <v>1111</v>
      </c>
      <c r="U39" s="380" t="s">
        <v>1330</v>
      </c>
      <c r="V39" s="381">
        <v>0</v>
      </c>
      <c r="W39" s="381">
        <f t="shared" si="11"/>
        <v>0</v>
      </c>
      <c r="X39" s="381">
        <v>0</v>
      </c>
      <c r="Y39" s="381">
        <f t="shared" si="12"/>
        <v>0</v>
      </c>
      <c r="Z39" s="381">
        <v>0</v>
      </c>
      <c r="AA39" s="382">
        <f t="shared" si="13"/>
        <v>0</v>
      </c>
      <c r="AR39" s="336" t="s">
        <v>1375</v>
      </c>
      <c r="AT39" s="336" t="s">
        <v>1346</v>
      </c>
      <c r="AU39" s="336" t="s">
        <v>2</v>
      </c>
      <c r="AY39" s="336" t="s">
        <v>1370</v>
      </c>
      <c r="BE39" s="383">
        <f t="shared" si="14"/>
        <v>0</v>
      </c>
      <c r="BF39" s="383">
        <f t="shared" si="15"/>
        <v>0</v>
      </c>
      <c r="BG39" s="383">
        <f t="shared" si="16"/>
        <v>0</v>
      </c>
      <c r="BH39" s="383">
        <f t="shared" si="17"/>
        <v>0</v>
      </c>
      <c r="BI39" s="383">
        <f t="shared" si="18"/>
        <v>0</v>
      </c>
      <c r="BJ39" s="336" t="s">
        <v>1</v>
      </c>
      <c r="BK39" s="383">
        <f t="shared" si="19"/>
        <v>0</v>
      </c>
      <c r="BL39" s="336" t="s">
        <v>1371</v>
      </c>
      <c r="BM39" s="336" t="s">
        <v>1568</v>
      </c>
    </row>
    <row r="40" spans="2:65" s="338" customFormat="1" ht="22.5" customHeight="1">
      <c r="B40" s="373"/>
      <c r="C40" s="384" t="s">
        <v>1454</v>
      </c>
      <c r="D40" s="384" t="s">
        <v>1346</v>
      </c>
      <c r="E40" s="385" t="s">
        <v>1569</v>
      </c>
      <c r="F40" s="600" t="s">
        <v>1570</v>
      </c>
      <c r="G40" s="601"/>
      <c r="H40" s="601"/>
      <c r="I40" s="601"/>
      <c r="J40" s="386" t="s">
        <v>35</v>
      </c>
      <c r="K40" s="387">
        <v>2</v>
      </c>
      <c r="L40" s="602">
        <v>0</v>
      </c>
      <c r="M40" s="601"/>
      <c r="N40" s="602">
        <f t="shared" si="10"/>
        <v>0</v>
      </c>
      <c r="O40" s="598"/>
      <c r="P40" s="598"/>
      <c r="Q40" s="598"/>
      <c r="R40" s="378"/>
      <c r="T40" s="379" t="s">
        <v>1111</v>
      </c>
      <c r="U40" s="380" t="s">
        <v>1330</v>
      </c>
      <c r="V40" s="381">
        <v>0</v>
      </c>
      <c r="W40" s="381">
        <f t="shared" si="11"/>
        <v>0</v>
      </c>
      <c r="X40" s="381">
        <v>0</v>
      </c>
      <c r="Y40" s="381">
        <f t="shared" si="12"/>
        <v>0</v>
      </c>
      <c r="Z40" s="381">
        <v>0</v>
      </c>
      <c r="AA40" s="382">
        <f t="shared" si="13"/>
        <v>0</v>
      </c>
      <c r="AR40" s="336" t="s">
        <v>1375</v>
      </c>
      <c r="AT40" s="336" t="s">
        <v>1346</v>
      </c>
      <c r="AU40" s="336" t="s">
        <v>2</v>
      </c>
      <c r="AY40" s="336" t="s">
        <v>1370</v>
      </c>
      <c r="BE40" s="383">
        <f t="shared" si="14"/>
        <v>0</v>
      </c>
      <c r="BF40" s="383">
        <f t="shared" si="15"/>
        <v>0</v>
      </c>
      <c r="BG40" s="383">
        <f t="shared" si="16"/>
        <v>0</v>
      </c>
      <c r="BH40" s="383">
        <f t="shared" si="17"/>
        <v>0</v>
      </c>
      <c r="BI40" s="383">
        <f t="shared" si="18"/>
        <v>0</v>
      </c>
      <c r="BJ40" s="336" t="s">
        <v>1</v>
      </c>
      <c r="BK40" s="383">
        <f t="shared" si="19"/>
        <v>0</v>
      </c>
      <c r="BL40" s="336" t="s">
        <v>1371</v>
      </c>
      <c r="BM40" s="336" t="s">
        <v>1571</v>
      </c>
    </row>
    <row r="41" spans="2:65" s="338" customFormat="1" ht="22.5" customHeight="1">
      <c r="B41" s="373"/>
      <c r="C41" s="384" t="s">
        <v>1456</v>
      </c>
      <c r="D41" s="384" t="s">
        <v>1346</v>
      </c>
      <c r="E41" s="385" t="s">
        <v>1572</v>
      </c>
      <c r="F41" s="600" t="s">
        <v>1573</v>
      </c>
      <c r="G41" s="601"/>
      <c r="H41" s="601"/>
      <c r="I41" s="601"/>
      <c r="J41" s="386" t="s">
        <v>35</v>
      </c>
      <c r="K41" s="387">
        <v>7</v>
      </c>
      <c r="L41" s="602">
        <v>0</v>
      </c>
      <c r="M41" s="601"/>
      <c r="N41" s="602">
        <f t="shared" si="10"/>
        <v>0</v>
      </c>
      <c r="O41" s="598"/>
      <c r="P41" s="598"/>
      <c r="Q41" s="598"/>
      <c r="R41" s="378"/>
      <c r="T41" s="379" t="s">
        <v>1111</v>
      </c>
      <c r="U41" s="380" t="s">
        <v>1330</v>
      </c>
      <c r="V41" s="381">
        <v>0</v>
      </c>
      <c r="W41" s="381">
        <f t="shared" si="11"/>
        <v>0</v>
      </c>
      <c r="X41" s="381">
        <v>0</v>
      </c>
      <c r="Y41" s="381">
        <f t="shared" si="12"/>
        <v>0</v>
      </c>
      <c r="Z41" s="381">
        <v>0</v>
      </c>
      <c r="AA41" s="382">
        <f t="shared" si="13"/>
        <v>0</v>
      </c>
      <c r="AR41" s="336" t="s">
        <v>1375</v>
      </c>
      <c r="AT41" s="336" t="s">
        <v>1346</v>
      </c>
      <c r="AU41" s="336" t="s">
        <v>2</v>
      </c>
      <c r="AY41" s="336" t="s">
        <v>1370</v>
      </c>
      <c r="BE41" s="383">
        <f t="shared" si="14"/>
        <v>0</v>
      </c>
      <c r="BF41" s="383">
        <f t="shared" si="15"/>
        <v>0</v>
      </c>
      <c r="BG41" s="383">
        <f t="shared" si="16"/>
        <v>0</v>
      </c>
      <c r="BH41" s="383">
        <f t="shared" si="17"/>
        <v>0</v>
      </c>
      <c r="BI41" s="383">
        <f t="shared" si="18"/>
        <v>0</v>
      </c>
      <c r="BJ41" s="336" t="s">
        <v>1</v>
      </c>
      <c r="BK41" s="383">
        <f t="shared" si="19"/>
        <v>0</v>
      </c>
      <c r="BL41" s="336" t="s">
        <v>1371</v>
      </c>
      <c r="BM41" s="336" t="s">
        <v>1574</v>
      </c>
    </row>
    <row r="42" spans="2:65" s="338" customFormat="1" ht="22.5" customHeight="1">
      <c r="B42" s="373"/>
      <c r="C42" s="384" t="s">
        <v>1458</v>
      </c>
      <c r="D42" s="384" t="s">
        <v>1346</v>
      </c>
      <c r="E42" s="385" t="s">
        <v>1575</v>
      </c>
      <c r="F42" s="600" t="s">
        <v>1576</v>
      </c>
      <c r="G42" s="601"/>
      <c r="H42" s="601"/>
      <c r="I42" s="601"/>
      <c r="J42" s="386" t="s">
        <v>1394</v>
      </c>
      <c r="K42" s="387">
        <v>10</v>
      </c>
      <c r="L42" s="602">
        <v>0</v>
      </c>
      <c r="M42" s="601"/>
      <c r="N42" s="602">
        <f t="shared" si="10"/>
        <v>0</v>
      </c>
      <c r="O42" s="598"/>
      <c r="P42" s="598"/>
      <c r="Q42" s="598"/>
      <c r="R42" s="378"/>
      <c r="T42" s="379" t="s">
        <v>1111</v>
      </c>
      <c r="U42" s="380" t="s">
        <v>1330</v>
      </c>
      <c r="V42" s="381">
        <v>0</v>
      </c>
      <c r="W42" s="381">
        <f t="shared" si="11"/>
        <v>0</v>
      </c>
      <c r="X42" s="381">
        <v>0</v>
      </c>
      <c r="Y42" s="381">
        <f t="shared" si="12"/>
        <v>0</v>
      </c>
      <c r="Z42" s="381">
        <v>0</v>
      </c>
      <c r="AA42" s="382">
        <f t="shared" si="13"/>
        <v>0</v>
      </c>
      <c r="AR42" s="336" t="s">
        <v>1375</v>
      </c>
      <c r="AT42" s="336" t="s">
        <v>1346</v>
      </c>
      <c r="AU42" s="336" t="s">
        <v>2</v>
      </c>
      <c r="AY42" s="336" t="s">
        <v>1370</v>
      </c>
      <c r="BE42" s="383">
        <f t="shared" si="14"/>
        <v>0</v>
      </c>
      <c r="BF42" s="383">
        <f t="shared" si="15"/>
        <v>0</v>
      </c>
      <c r="BG42" s="383">
        <f t="shared" si="16"/>
        <v>0</v>
      </c>
      <c r="BH42" s="383">
        <f t="shared" si="17"/>
        <v>0</v>
      </c>
      <c r="BI42" s="383">
        <f t="shared" si="18"/>
        <v>0</v>
      </c>
      <c r="BJ42" s="336" t="s">
        <v>1</v>
      </c>
      <c r="BK42" s="383">
        <f t="shared" si="19"/>
        <v>0</v>
      </c>
      <c r="BL42" s="336" t="s">
        <v>1371</v>
      </c>
      <c r="BM42" s="336" t="s">
        <v>1577</v>
      </c>
    </row>
    <row r="43" spans="2:65" s="338" customFormat="1" ht="22.5" customHeight="1">
      <c r="B43" s="339"/>
      <c r="C43" s="409"/>
      <c r="D43" s="409"/>
      <c r="E43" s="409"/>
      <c r="F43" s="580" t="s">
        <v>1578</v>
      </c>
      <c r="G43" s="581"/>
      <c r="H43" s="581"/>
      <c r="I43" s="581"/>
      <c r="J43" s="409"/>
      <c r="K43" s="409"/>
      <c r="L43" s="409"/>
      <c r="M43" s="409"/>
      <c r="N43" s="409"/>
      <c r="O43" s="409"/>
      <c r="P43" s="409"/>
      <c r="Q43" s="409"/>
      <c r="R43" s="340"/>
      <c r="T43" s="388"/>
      <c r="U43" s="409"/>
      <c r="V43" s="409"/>
      <c r="W43" s="409"/>
      <c r="X43" s="409"/>
      <c r="Y43" s="409"/>
      <c r="Z43" s="409"/>
      <c r="AA43" s="389"/>
      <c r="AT43" s="336" t="s">
        <v>1377</v>
      </c>
      <c r="AU43" s="336" t="s">
        <v>2</v>
      </c>
    </row>
    <row r="44" spans="2:65" s="338" customFormat="1" ht="22.5" customHeight="1">
      <c r="B44" s="373"/>
      <c r="C44" s="384" t="s">
        <v>1462</v>
      </c>
      <c r="D44" s="384" t="s">
        <v>1346</v>
      </c>
      <c r="E44" s="385" t="s">
        <v>1579</v>
      </c>
      <c r="F44" s="600" t="s">
        <v>1580</v>
      </c>
      <c r="G44" s="601"/>
      <c r="H44" s="601"/>
      <c r="I44" s="601"/>
      <c r="J44" s="386" t="s">
        <v>1394</v>
      </c>
      <c r="K44" s="387">
        <v>20</v>
      </c>
      <c r="L44" s="602">
        <v>0</v>
      </c>
      <c r="M44" s="601"/>
      <c r="N44" s="602">
        <f t="shared" ref="N44:N51" si="20">ROUND(L44*K44,2)</f>
        <v>0</v>
      </c>
      <c r="O44" s="598"/>
      <c r="P44" s="598"/>
      <c r="Q44" s="598"/>
      <c r="R44" s="378"/>
      <c r="T44" s="379" t="s">
        <v>1111</v>
      </c>
      <c r="U44" s="380" t="s">
        <v>1330</v>
      </c>
      <c r="V44" s="381">
        <v>0</v>
      </c>
      <c r="W44" s="381">
        <f t="shared" ref="W44:W51" si="21">V44*K44</f>
        <v>0</v>
      </c>
      <c r="X44" s="381">
        <v>0</v>
      </c>
      <c r="Y44" s="381">
        <f t="shared" ref="Y44:Y51" si="22">X44*K44</f>
        <v>0</v>
      </c>
      <c r="Z44" s="381">
        <v>0</v>
      </c>
      <c r="AA44" s="382">
        <f t="shared" ref="AA44:AA51" si="23">Z44*K44</f>
        <v>0</v>
      </c>
      <c r="AR44" s="336" t="s">
        <v>1375</v>
      </c>
      <c r="AT44" s="336" t="s">
        <v>1346</v>
      </c>
      <c r="AU44" s="336" t="s">
        <v>2</v>
      </c>
      <c r="AY44" s="336" t="s">
        <v>1370</v>
      </c>
      <c r="BE44" s="383">
        <f t="shared" ref="BE44:BE51" si="24">IF(U44="základní",N44,0)</f>
        <v>0</v>
      </c>
      <c r="BF44" s="383">
        <f t="shared" ref="BF44:BF51" si="25">IF(U44="snížená",N44,0)</f>
        <v>0</v>
      </c>
      <c r="BG44" s="383">
        <f t="shared" ref="BG44:BG51" si="26">IF(U44="zákl. přenesená",N44,0)</f>
        <v>0</v>
      </c>
      <c r="BH44" s="383">
        <f t="shared" ref="BH44:BH51" si="27">IF(U44="sníž. přenesená",N44,0)</f>
        <v>0</v>
      </c>
      <c r="BI44" s="383">
        <f t="shared" ref="BI44:BI51" si="28">IF(U44="nulová",N44,0)</f>
        <v>0</v>
      </c>
      <c r="BJ44" s="336" t="s">
        <v>1</v>
      </c>
      <c r="BK44" s="383">
        <f t="shared" ref="BK44:BK51" si="29">ROUND(L44*K44,2)</f>
        <v>0</v>
      </c>
      <c r="BL44" s="336" t="s">
        <v>1371</v>
      </c>
      <c r="BM44" s="336" t="s">
        <v>1581</v>
      </c>
    </row>
    <row r="45" spans="2:65" s="338" customFormat="1" ht="22.5" customHeight="1">
      <c r="B45" s="373"/>
      <c r="C45" s="384" t="s">
        <v>1466</v>
      </c>
      <c r="D45" s="384" t="s">
        <v>1346</v>
      </c>
      <c r="E45" s="385" t="s">
        <v>1582</v>
      </c>
      <c r="F45" s="600" t="s">
        <v>1583</v>
      </c>
      <c r="G45" s="601"/>
      <c r="H45" s="601"/>
      <c r="I45" s="601"/>
      <c r="J45" s="386" t="s">
        <v>1394</v>
      </c>
      <c r="K45" s="387">
        <v>8</v>
      </c>
      <c r="L45" s="602">
        <v>0</v>
      </c>
      <c r="M45" s="601"/>
      <c r="N45" s="602">
        <f t="shared" si="20"/>
        <v>0</v>
      </c>
      <c r="O45" s="598"/>
      <c r="P45" s="598"/>
      <c r="Q45" s="598"/>
      <c r="R45" s="378"/>
      <c r="T45" s="379" t="s">
        <v>1111</v>
      </c>
      <c r="U45" s="380" t="s">
        <v>1330</v>
      </c>
      <c r="V45" s="381">
        <v>0</v>
      </c>
      <c r="W45" s="381">
        <f t="shared" si="21"/>
        <v>0</v>
      </c>
      <c r="X45" s="381">
        <v>0</v>
      </c>
      <c r="Y45" s="381">
        <f t="shared" si="22"/>
        <v>0</v>
      </c>
      <c r="Z45" s="381">
        <v>0</v>
      </c>
      <c r="AA45" s="382">
        <f t="shared" si="23"/>
        <v>0</v>
      </c>
      <c r="AR45" s="336" t="s">
        <v>1375</v>
      </c>
      <c r="AT45" s="336" t="s">
        <v>1346</v>
      </c>
      <c r="AU45" s="336" t="s">
        <v>2</v>
      </c>
      <c r="AY45" s="336" t="s">
        <v>1370</v>
      </c>
      <c r="BE45" s="383">
        <f t="shared" si="24"/>
        <v>0</v>
      </c>
      <c r="BF45" s="383">
        <f t="shared" si="25"/>
        <v>0</v>
      </c>
      <c r="BG45" s="383">
        <f t="shared" si="26"/>
        <v>0</v>
      </c>
      <c r="BH45" s="383">
        <f t="shared" si="27"/>
        <v>0</v>
      </c>
      <c r="BI45" s="383">
        <f t="shared" si="28"/>
        <v>0</v>
      </c>
      <c r="BJ45" s="336" t="s">
        <v>1</v>
      </c>
      <c r="BK45" s="383">
        <f t="shared" si="29"/>
        <v>0</v>
      </c>
      <c r="BL45" s="336" t="s">
        <v>1371</v>
      </c>
      <c r="BM45" s="336" t="s">
        <v>1584</v>
      </c>
    </row>
    <row r="46" spans="2:65" s="338" customFormat="1" ht="22.5" customHeight="1">
      <c r="B46" s="373"/>
      <c r="C46" s="384" t="s">
        <v>1470</v>
      </c>
      <c r="D46" s="384" t="s">
        <v>1346</v>
      </c>
      <c r="E46" s="385" t="s">
        <v>1585</v>
      </c>
      <c r="F46" s="600" t="s">
        <v>1586</v>
      </c>
      <c r="G46" s="601"/>
      <c r="H46" s="601"/>
      <c r="I46" s="601"/>
      <c r="J46" s="386" t="s">
        <v>1394</v>
      </c>
      <c r="K46" s="387">
        <v>4</v>
      </c>
      <c r="L46" s="602">
        <v>0</v>
      </c>
      <c r="M46" s="601"/>
      <c r="N46" s="602">
        <f t="shared" si="20"/>
        <v>0</v>
      </c>
      <c r="O46" s="598"/>
      <c r="P46" s="598"/>
      <c r="Q46" s="598"/>
      <c r="R46" s="378"/>
      <c r="T46" s="379" t="s">
        <v>1111</v>
      </c>
      <c r="U46" s="380" t="s">
        <v>1330</v>
      </c>
      <c r="V46" s="381">
        <v>0</v>
      </c>
      <c r="W46" s="381">
        <f t="shared" si="21"/>
        <v>0</v>
      </c>
      <c r="X46" s="381">
        <v>0</v>
      </c>
      <c r="Y46" s="381">
        <f t="shared" si="22"/>
        <v>0</v>
      </c>
      <c r="Z46" s="381">
        <v>0</v>
      </c>
      <c r="AA46" s="382">
        <f t="shared" si="23"/>
        <v>0</v>
      </c>
      <c r="AR46" s="336" t="s">
        <v>1375</v>
      </c>
      <c r="AT46" s="336" t="s">
        <v>1346</v>
      </c>
      <c r="AU46" s="336" t="s">
        <v>2</v>
      </c>
      <c r="AY46" s="336" t="s">
        <v>1370</v>
      </c>
      <c r="BE46" s="383">
        <f t="shared" si="24"/>
        <v>0</v>
      </c>
      <c r="BF46" s="383">
        <f t="shared" si="25"/>
        <v>0</v>
      </c>
      <c r="BG46" s="383">
        <f t="shared" si="26"/>
        <v>0</v>
      </c>
      <c r="BH46" s="383">
        <f t="shared" si="27"/>
        <v>0</v>
      </c>
      <c r="BI46" s="383">
        <f t="shared" si="28"/>
        <v>0</v>
      </c>
      <c r="BJ46" s="336" t="s">
        <v>1</v>
      </c>
      <c r="BK46" s="383">
        <f t="shared" si="29"/>
        <v>0</v>
      </c>
      <c r="BL46" s="336" t="s">
        <v>1371</v>
      </c>
      <c r="BM46" s="336" t="s">
        <v>1587</v>
      </c>
    </row>
    <row r="47" spans="2:65" s="338" customFormat="1" ht="22.5" customHeight="1">
      <c r="B47" s="373"/>
      <c r="C47" s="384" t="s">
        <v>1474</v>
      </c>
      <c r="D47" s="384" t="s">
        <v>1346</v>
      </c>
      <c r="E47" s="385" t="s">
        <v>1588</v>
      </c>
      <c r="F47" s="600" t="s">
        <v>1589</v>
      </c>
      <c r="G47" s="601"/>
      <c r="H47" s="601"/>
      <c r="I47" s="601"/>
      <c r="J47" s="386" t="s">
        <v>1394</v>
      </c>
      <c r="K47" s="387">
        <v>4</v>
      </c>
      <c r="L47" s="602">
        <v>0</v>
      </c>
      <c r="M47" s="601"/>
      <c r="N47" s="602">
        <f t="shared" si="20"/>
        <v>0</v>
      </c>
      <c r="O47" s="598"/>
      <c r="P47" s="598"/>
      <c r="Q47" s="598"/>
      <c r="R47" s="378"/>
      <c r="T47" s="379" t="s">
        <v>1111</v>
      </c>
      <c r="U47" s="380" t="s">
        <v>1330</v>
      </c>
      <c r="V47" s="381">
        <v>0</v>
      </c>
      <c r="W47" s="381">
        <f t="shared" si="21"/>
        <v>0</v>
      </c>
      <c r="X47" s="381">
        <v>0</v>
      </c>
      <c r="Y47" s="381">
        <f t="shared" si="22"/>
        <v>0</v>
      </c>
      <c r="Z47" s="381">
        <v>0</v>
      </c>
      <c r="AA47" s="382">
        <f t="shared" si="23"/>
        <v>0</v>
      </c>
      <c r="AR47" s="336" t="s">
        <v>1375</v>
      </c>
      <c r="AT47" s="336" t="s">
        <v>1346</v>
      </c>
      <c r="AU47" s="336" t="s">
        <v>2</v>
      </c>
      <c r="AY47" s="336" t="s">
        <v>1370</v>
      </c>
      <c r="BE47" s="383">
        <f t="shared" si="24"/>
        <v>0</v>
      </c>
      <c r="BF47" s="383">
        <f t="shared" si="25"/>
        <v>0</v>
      </c>
      <c r="BG47" s="383">
        <f t="shared" si="26"/>
        <v>0</v>
      </c>
      <c r="BH47" s="383">
        <f t="shared" si="27"/>
        <v>0</v>
      </c>
      <c r="BI47" s="383">
        <f t="shared" si="28"/>
        <v>0</v>
      </c>
      <c r="BJ47" s="336" t="s">
        <v>1</v>
      </c>
      <c r="BK47" s="383">
        <f t="shared" si="29"/>
        <v>0</v>
      </c>
      <c r="BL47" s="336" t="s">
        <v>1371</v>
      </c>
      <c r="BM47" s="336" t="s">
        <v>1590</v>
      </c>
    </row>
    <row r="48" spans="2:65" s="338" customFormat="1" ht="22.5" customHeight="1">
      <c r="B48" s="373"/>
      <c r="C48" s="384" t="s">
        <v>1479</v>
      </c>
      <c r="D48" s="384" t="s">
        <v>1346</v>
      </c>
      <c r="E48" s="385" t="s">
        <v>1591</v>
      </c>
      <c r="F48" s="600" t="s">
        <v>1592</v>
      </c>
      <c r="G48" s="601"/>
      <c r="H48" s="601"/>
      <c r="I48" s="601"/>
      <c r="J48" s="386" t="s">
        <v>8</v>
      </c>
      <c r="K48" s="387">
        <v>150</v>
      </c>
      <c r="L48" s="602">
        <v>0</v>
      </c>
      <c r="M48" s="601"/>
      <c r="N48" s="602">
        <f t="shared" si="20"/>
        <v>0</v>
      </c>
      <c r="O48" s="598"/>
      <c r="P48" s="598"/>
      <c r="Q48" s="598"/>
      <c r="R48" s="378"/>
      <c r="T48" s="379" t="s">
        <v>1111</v>
      </c>
      <c r="U48" s="380" t="s">
        <v>1330</v>
      </c>
      <c r="V48" s="381">
        <v>0</v>
      </c>
      <c r="W48" s="381">
        <f t="shared" si="21"/>
        <v>0</v>
      </c>
      <c r="X48" s="381">
        <v>0</v>
      </c>
      <c r="Y48" s="381">
        <f t="shared" si="22"/>
        <v>0</v>
      </c>
      <c r="Z48" s="381">
        <v>0</v>
      </c>
      <c r="AA48" s="382">
        <f t="shared" si="23"/>
        <v>0</v>
      </c>
      <c r="AR48" s="336" t="s">
        <v>1375</v>
      </c>
      <c r="AT48" s="336" t="s">
        <v>1346</v>
      </c>
      <c r="AU48" s="336" t="s">
        <v>2</v>
      </c>
      <c r="AY48" s="336" t="s">
        <v>1370</v>
      </c>
      <c r="BE48" s="383">
        <f t="shared" si="24"/>
        <v>0</v>
      </c>
      <c r="BF48" s="383">
        <f t="shared" si="25"/>
        <v>0</v>
      </c>
      <c r="BG48" s="383">
        <f t="shared" si="26"/>
        <v>0</v>
      </c>
      <c r="BH48" s="383">
        <f t="shared" si="27"/>
        <v>0</v>
      </c>
      <c r="BI48" s="383">
        <f t="shared" si="28"/>
        <v>0</v>
      </c>
      <c r="BJ48" s="336" t="s">
        <v>1</v>
      </c>
      <c r="BK48" s="383">
        <f t="shared" si="29"/>
        <v>0</v>
      </c>
      <c r="BL48" s="336" t="s">
        <v>1371</v>
      </c>
      <c r="BM48" s="336" t="s">
        <v>1593</v>
      </c>
    </row>
    <row r="49" spans="2:65" s="338" customFormat="1" ht="22.5" customHeight="1">
      <c r="B49" s="373"/>
      <c r="C49" s="374" t="s">
        <v>1484</v>
      </c>
      <c r="D49" s="374" t="s">
        <v>1338</v>
      </c>
      <c r="E49" s="375" t="s">
        <v>1594</v>
      </c>
      <c r="F49" s="597" t="s">
        <v>1595</v>
      </c>
      <c r="G49" s="598"/>
      <c r="H49" s="598"/>
      <c r="I49" s="598"/>
      <c r="J49" s="376" t="s">
        <v>35</v>
      </c>
      <c r="K49" s="377">
        <v>81</v>
      </c>
      <c r="L49" s="599">
        <v>0</v>
      </c>
      <c r="M49" s="598"/>
      <c r="N49" s="599">
        <f t="shared" si="20"/>
        <v>0</v>
      </c>
      <c r="O49" s="598"/>
      <c r="P49" s="598"/>
      <c r="Q49" s="598"/>
      <c r="R49" s="378"/>
      <c r="T49" s="379" t="s">
        <v>1111</v>
      </c>
      <c r="U49" s="380" t="s">
        <v>1330</v>
      </c>
      <c r="V49" s="381">
        <v>0.14000000000000001</v>
      </c>
      <c r="W49" s="381">
        <f t="shared" si="21"/>
        <v>11.340000000000002</v>
      </c>
      <c r="X49" s="381">
        <v>0</v>
      </c>
      <c r="Y49" s="381">
        <f t="shared" si="22"/>
        <v>0</v>
      </c>
      <c r="Z49" s="381">
        <v>0</v>
      </c>
      <c r="AA49" s="382">
        <f t="shared" si="23"/>
        <v>0</v>
      </c>
      <c r="AR49" s="336" t="s">
        <v>1371</v>
      </c>
      <c r="AT49" s="336" t="s">
        <v>1338</v>
      </c>
      <c r="AU49" s="336" t="s">
        <v>2</v>
      </c>
      <c r="AY49" s="336" t="s">
        <v>1370</v>
      </c>
      <c r="BE49" s="383">
        <f t="shared" si="24"/>
        <v>0</v>
      </c>
      <c r="BF49" s="383">
        <f t="shared" si="25"/>
        <v>0</v>
      </c>
      <c r="BG49" s="383">
        <f t="shared" si="26"/>
        <v>0</v>
      </c>
      <c r="BH49" s="383">
        <f t="shared" si="27"/>
        <v>0</v>
      </c>
      <c r="BI49" s="383">
        <f t="shared" si="28"/>
        <v>0</v>
      </c>
      <c r="BJ49" s="336" t="s">
        <v>1</v>
      </c>
      <c r="BK49" s="383">
        <f t="shared" si="29"/>
        <v>0</v>
      </c>
      <c r="BL49" s="336" t="s">
        <v>1371</v>
      </c>
      <c r="BM49" s="336" t="s">
        <v>1596</v>
      </c>
    </row>
    <row r="50" spans="2:65" s="338" customFormat="1" ht="22.5" customHeight="1">
      <c r="B50" s="373"/>
      <c r="C50" s="374" t="s">
        <v>1488</v>
      </c>
      <c r="D50" s="374" t="s">
        <v>1338</v>
      </c>
      <c r="E50" s="375" t="s">
        <v>1597</v>
      </c>
      <c r="F50" s="597" t="s">
        <v>1598</v>
      </c>
      <c r="G50" s="598"/>
      <c r="H50" s="598"/>
      <c r="I50" s="598"/>
      <c r="J50" s="376" t="s">
        <v>35</v>
      </c>
      <c r="K50" s="377">
        <v>81</v>
      </c>
      <c r="L50" s="599">
        <v>0</v>
      </c>
      <c r="M50" s="598"/>
      <c r="N50" s="599">
        <f t="shared" si="20"/>
        <v>0</v>
      </c>
      <c r="O50" s="598"/>
      <c r="P50" s="598"/>
      <c r="Q50" s="598"/>
      <c r="R50" s="378"/>
      <c r="T50" s="379" t="s">
        <v>1111</v>
      </c>
      <c r="U50" s="380" t="s">
        <v>1330</v>
      </c>
      <c r="V50" s="381">
        <v>0.10299999999999999</v>
      </c>
      <c r="W50" s="381">
        <f t="shared" si="21"/>
        <v>8.343</v>
      </c>
      <c r="X50" s="381">
        <v>0</v>
      </c>
      <c r="Y50" s="381">
        <f t="shared" si="22"/>
        <v>0</v>
      </c>
      <c r="Z50" s="381">
        <v>0</v>
      </c>
      <c r="AA50" s="382">
        <f t="shared" si="23"/>
        <v>0</v>
      </c>
      <c r="AR50" s="336" t="s">
        <v>1371</v>
      </c>
      <c r="AT50" s="336" t="s">
        <v>1338</v>
      </c>
      <c r="AU50" s="336" t="s">
        <v>2</v>
      </c>
      <c r="AY50" s="336" t="s">
        <v>1370</v>
      </c>
      <c r="BE50" s="383">
        <f t="shared" si="24"/>
        <v>0</v>
      </c>
      <c r="BF50" s="383">
        <f t="shared" si="25"/>
        <v>0</v>
      </c>
      <c r="BG50" s="383">
        <f t="shared" si="26"/>
        <v>0</v>
      </c>
      <c r="BH50" s="383">
        <f t="shared" si="27"/>
        <v>0</v>
      </c>
      <c r="BI50" s="383">
        <f t="shared" si="28"/>
        <v>0</v>
      </c>
      <c r="BJ50" s="336" t="s">
        <v>1</v>
      </c>
      <c r="BK50" s="383">
        <f t="shared" si="29"/>
        <v>0</v>
      </c>
      <c r="BL50" s="336" t="s">
        <v>1371</v>
      </c>
      <c r="BM50" s="336" t="s">
        <v>1599</v>
      </c>
    </row>
    <row r="51" spans="2:65" s="338" customFormat="1" ht="22.5" customHeight="1">
      <c r="B51" s="373"/>
      <c r="C51" s="374" t="s">
        <v>1492</v>
      </c>
      <c r="D51" s="374" t="s">
        <v>1338</v>
      </c>
      <c r="E51" s="375" t="s">
        <v>1600</v>
      </c>
      <c r="F51" s="597" t="s">
        <v>1601</v>
      </c>
      <c r="G51" s="598"/>
      <c r="H51" s="598"/>
      <c r="I51" s="598"/>
      <c r="J51" s="376" t="s">
        <v>35</v>
      </c>
      <c r="K51" s="377">
        <v>81</v>
      </c>
      <c r="L51" s="599">
        <v>0</v>
      </c>
      <c r="M51" s="598"/>
      <c r="N51" s="599">
        <f t="shared" si="20"/>
        <v>0</v>
      </c>
      <c r="O51" s="598"/>
      <c r="P51" s="598"/>
      <c r="Q51" s="598"/>
      <c r="R51" s="378"/>
      <c r="T51" s="379" t="s">
        <v>1111</v>
      </c>
      <c r="U51" s="380" t="s">
        <v>1330</v>
      </c>
      <c r="V51" s="381">
        <v>0.33</v>
      </c>
      <c r="W51" s="381">
        <f t="shared" si="21"/>
        <v>26.73</v>
      </c>
      <c r="X51" s="381">
        <v>0</v>
      </c>
      <c r="Y51" s="381">
        <f t="shared" si="22"/>
        <v>0</v>
      </c>
      <c r="Z51" s="381">
        <v>0</v>
      </c>
      <c r="AA51" s="382">
        <f t="shared" si="23"/>
        <v>0</v>
      </c>
      <c r="AR51" s="336" t="s">
        <v>1371</v>
      </c>
      <c r="AT51" s="336" t="s">
        <v>1338</v>
      </c>
      <c r="AU51" s="336" t="s">
        <v>2</v>
      </c>
      <c r="AY51" s="336" t="s">
        <v>1370</v>
      </c>
      <c r="BE51" s="383">
        <f t="shared" si="24"/>
        <v>0</v>
      </c>
      <c r="BF51" s="383">
        <f t="shared" si="25"/>
        <v>0</v>
      </c>
      <c r="BG51" s="383">
        <f t="shared" si="26"/>
        <v>0</v>
      </c>
      <c r="BH51" s="383">
        <f t="shared" si="27"/>
        <v>0</v>
      </c>
      <c r="BI51" s="383">
        <f t="shared" si="28"/>
        <v>0</v>
      </c>
      <c r="BJ51" s="336" t="s">
        <v>1</v>
      </c>
      <c r="BK51" s="383">
        <f t="shared" si="29"/>
        <v>0</v>
      </c>
      <c r="BL51" s="336" t="s">
        <v>1371</v>
      </c>
      <c r="BM51" s="336" t="s">
        <v>1602</v>
      </c>
    </row>
    <row r="52" spans="2:65" s="361" customFormat="1" ht="29.85" customHeight="1">
      <c r="B52" s="362"/>
      <c r="C52" s="363"/>
      <c r="D52" s="372" t="s">
        <v>1334</v>
      </c>
      <c r="E52" s="372"/>
      <c r="F52" s="372"/>
      <c r="G52" s="372"/>
      <c r="H52" s="372"/>
      <c r="I52" s="372"/>
      <c r="J52" s="372"/>
      <c r="K52" s="372"/>
      <c r="L52" s="372"/>
      <c r="M52" s="372"/>
      <c r="N52" s="603"/>
      <c r="O52" s="604"/>
      <c r="P52" s="604"/>
      <c r="Q52" s="604"/>
      <c r="R52" s="365"/>
      <c r="T52" s="366"/>
      <c r="U52" s="363"/>
      <c r="V52" s="363"/>
      <c r="W52" s="367">
        <f>W53</f>
        <v>0.13</v>
      </c>
      <c r="X52" s="363"/>
      <c r="Y52" s="367">
        <f>Y53</f>
        <v>0</v>
      </c>
      <c r="Z52" s="363"/>
      <c r="AA52" s="368">
        <f>AA53</f>
        <v>0</v>
      </c>
      <c r="AR52" s="369" t="s">
        <v>3</v>
      </c>
      <c r="AT52" s="370" t="s">
        <v>1368</v>
      </c>
      <c r="AU52" s="370" t="s">
        <v>1</v>
      </c>
      <c r="AY52" s="369" t="s">
        <v>1370</v>
      </c>
      <c r="BK52" s="371">
        <f>BK53</f>
        <v>0</v>
      </c>
    </row>
    <row r="53" spans="2:65" s="338" customFormat="1" ht="31.5" customHeight="1">
      <c r="B53" s="373"/>
      <c r="C53" s="374" t="s">
        <v>1496</v>
      </c>
      <c r="D53" s="374" t="s">
        <v>1338</v>
      </c>
      <c r="E53" s="375" t="s">
        <v>1356</v>
      </c>
      <c r="F53" s="605" t="s">
        <v>1357</v>
      </c>
      <c r="G53" s="606"/>
      <c r="H53" s="606"/>
      <c r="I53" s="607"/>
      <c r="J53" s="376" t="s">
        <v>832</v>
      </c>
      <c r="K53" s="377">
        <v>1</v>
      </c>
      <c r="L53" s="608">
        <v>0</v>
      </c>
      <c r="M53" s="609"/>
      <c r="N53" s="608">
        <f>ROUND(L53*K53,2)</f>
        <v>0</v>
      </c>
      <c r="O53" s="610"/>
      <c r="P53" s="610"/>
      <c r="Q53" s="609"/>
      <c r="R53" s="378"/>
      <c r="T53" s="379" t="s">
        <v>1111</v>
      </c>
      <c r="U53" s="380" t="s">
        <v>1330</v>
      </c>
      <c r="V53" s="381">
        <v>0.13</v>
      </c>
      <c r="W53" s="381">
        <f>V53*K53</f>
        <v>0.13</v>
      </c>
      <c r="X53" s="381">
        <v>0</v>
      </c>
      <c r="Y53" s="381">
        <f>X53*K53</f>
        <v>0</v>
      </c>
      <c r="Z53" s="381">
        <v>0</v>
      </c>
      <c r="AA53" s="382">
        <f>Z53*K53</f>
        <v>0</v>
      </c>
      <c r="AR53" s="336" t="s">
        <v>1371</v>
      </c>
      <c r="AT53" s="336" t="s">
        <v>1338</v>
      </c>
      <c r="AU53" s="336" t="s">
        <v>2</v>
      </c>
      <c r="AY53" s="336" t="s">
        <v>1370</v>
      </c>
      <c r="BE53" s="383">
        <f>IF(U53="základní",N53,0)</f>
        <v>0</v>
      </c>
      <c r="BF53" s="383">
        <f>IF(U53="snížená",N53,0)</f>
        <v>0</v>
      </c>
      <c r="BG53" s="383">
        <f>IF(U53="zákl. přenesená",N53,0)</f>
        <v>0</v>
      </c>
      <c r="BH53" s="383">
        <f>IF(U53="sníž. přenesená",N53,0)</f>
        <v>0</v>
      </c>
      <c r="BI53" s="383">
        <f>IF(U53="nulová",N53,0)</f>
        <v>0</v>
      </c>
      <c r="BJ53" s="336" t="s">
        <v>1</v>
      </c>
      <c r="BK53" s="383">
        <f>ROUND(L53*K53,2)</f>
        <v>0</v>
      </c>
      <c r="BL53" s="336" t="s">
        <v>1371</v>
      </c>
      <c r="BM53" s="336" t="s">
        <v>1603</v>
      </c>
    </row>
    <row r="54" spans="2:65" s="338" customFormat="1" ht="6.95" customHeight="1">
      <c r="B54" s="342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4"/>
    </row>
  </sheetData>
  <mergeCells count="111">
    <mergeCell ref="F47:I47"/>
    <mergeCell ref="L47:M47"/>
    <mergeCell ref="N47:Q47"/>
    <mergeCell ref="F51:I51"/>
    <mergeCell ref="L51:M51"/>
    <mergeCell ref="N51:Q51"/>
    <mergeCell ref="N52:Q52"/>
    <mergeCell ref="F53:I53"/>
    <mergeCell ref="L53:M53"/>
    <mergeCell ref="N53:Q53"/>
    <mergeCell ref="F48:I48"/>
    <mergeCell ref="L48:M48"/>
    <mergeCell ref="N48:Q48"/>
    <mergeCell ref="F49:I49"/>
    <mergeCell ref="L49:M49"/>
    <mergeCell ref="N49:Q49"/>
    <mergeCell ref="F50:I50"/>
    <mergeCell ref="L50:M50"/>
    <mergeCell ref="N50:Q50"/>
    <mergeCell ref="F43:I43"/>
    <mergeCell ref="F44:I44"/>
    <mergeCell ref="L44:M44"/>
    <mergeCell ref="N44:Q44"/>
    <mergeCell ref="F45:I45"/>
    <mergeCell ref="L45:M45"/>
    <mergeCell ref="N45:Q45"/>
    <mergeCell ref="F46:I46"/>
    <mergeCell ref="L46:M46"/>
    <mergeCell ref="N46:Q46"/>
    <mergeCell ref="F41:I41"/>
    <mergeCell ref="L41:M41"/>
    <mergeCell ref="N41:Q41"/>
    <mergeCell ref="F39:I39"/>
    <mergeCell ref="L39:M39"/>
    <mergeCell ref="N39:Q39"/>
    <mergeCell ref="F40:I40"/>
    <mergeCell ref="L40:M40"/>
    <mergeCell ref="F42:I42"/>
    <mergeCell ref="L42:M42"/>
    <mergeCell ref="N42:Q42"/>
    <mergeCell ref="F33:I33"/>
    <mergeCell ref="L33:M33"/>
    <mergeCell ref="N33:Q33"/>
    <mergeCell ref="N34:Q34"/>
    <mergeCell ref="N35:Q35"/>
    <mergeCell ref="F36:I36"/>
    <mergeCell ref="L36:M36"/>
    <mergeCell ref="N36:Q36"/>
    <mergeCell ref="N40:Q40"/>
    <mergeCell ref="F30:I30"/>
    <mergeCell ref="L30:M30"/>
    <mergeCell ref="N30:Q30"/>
    <mergeCell ref="F31:I31"/>
    <mergeCell ref="L31:M31"/>
    <mergeCell ref="N31:Q31"/>
    <mergeCell ref="F32:I32"/>
    <mergeCell ref="L32:M32"/>
    <mergeCell ref="N32:Q32"/>
    <mergeCell ref="N25:Q25"/>
    <mergeCell ref="F26:I26"/>
    <mergeCell ref="F27:I27"/>
    <mergeCell ref="L27:M27"/>
    <mergeCell ref="N27:Q27"/>
    <mergeCell ref="F28:I28"/>
    <mergeCell ref="L28:M28"/>
    <mergeCell ref="N28:Q28"/>
    <mergeCell ref="F29:I29"/>
    <mergeCell ref="L29:M29"/>
    <mergeCell ref="N29:Q29"/>
    <mergeCell ref="C3:Q3"/>
    <mergeCell ref="F5:P5"/>
    <mergeCell ref="F6:P6"/>
    <mergeCell ref="M8:P8"/>
    <mergeCell ref="M10:Q10"/>
    <mergeCell ref="M11:Q11"/>
    <mergeCell ref="F13:I13"/>
    <mergeCell ref="L13:M13"/>
    <mergeCell ref="N13:Q13"/>
    <mergeCell ref="N14:Q14"/>
    <mergeCell ref="N15:Q15"/>
    <mergeCell ref="N16:Q16"/>
    <mergeCell ref="F17:I17"/>
    <mergeCell ref="L17:M17"/>
    <mergeCell ref="N17:Q17"/>
    <mergeCell ref="F18:I18"/>
    <mergeCell ref="L18:M18"/>
    <mergeCell ref="N18:Q18"/>
    <mergeCell ref="F19:I19"/>
    <mergeCell ref="L19:M19"/>
    <mergeCell ref="N19:Q19"/>
    <mergeCell ref="N20:Q20"/>
    <mergeCell ref="F21:I21"/>
    <mergeCell ref="F37:I37"/>
    <mergeCell ref="L37:M37"/>
    <mergeCell ref="N37:Q37"/>
    <mergeCell ref="F38:I38"/>
    <mergeCell ref="L38:M38"/>
    <mergeCell ref="N38:Q38"/>
    <mergeCell ref="L21:M21"/>
    <mergeCell ref="N21:Q21"/>
    <mergeCell ref="F22:I22"/>
    <mergeCell ref="L22:M22"/>
    <mergeCell ref="N22:Q22"/>
    <mergeCell ref="F23:I23"/>
    <mergeCell ref="L23:M23"/>
    <mergeCell ref="N23:Q23"/>
    <mergeCell ref="F24:I24"/>
    <mergeCell ref="L24:M24"/>
    <mergeCell ref="N24:Q24"/>
    <mergeCell ref="F25:I25"/>
    <mergeCell ref="L25:M25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34"/>
  <sheetViews>
    <sheetView workbookViewId="0">
      <selection activeCell="L32" sqref="L32"/>
    </sheetView>
  </sheetViews>
  <sheetFormatPr defaultRowHeight="13.5"/>
  <cols>
    <col min="1" max="1" width="7.140625" style="411" customWidth="1"/>
    <col min="2" max="2" width="1.42578125" style="411" customWidth="1"/>
    <col min="3" max="3" width="3.5703125" style="411" customWidth="1"/>
    <col min="4" max="4" width="3.7109375" style="411" customWidth="1"/>
    <col min="5" max="5" width="14.7109375" style="411" customWidth="1"/>
    <col min="6" max="7" width="9.5703125" style="411" customWidth="1"/>
    <col min="8" max="8" width="10.7109375" style="411" customWidth="1"/>
    <col min="9" max="9" width="6" style="411" customWidth="1"/>
    <col min="10" max="10" width="4.42578125" style="411" customWidth="1"/>
    <col min="11" max="11" width="9.85546875" style="411" customWidth="1"/>
    <col min="12" max="12" width="10.28515625" style="411" customWidth="1"/>
    <col min="13" max="14" width="5.140625" style="411" customWidth="1"/>
    <col min="15" max="15" width="1.7109375" style="411" customWidth="1"/>
    <col min="16" max="16" width="10.7109375" style="411" customWidth="1"/>
    <col min="17" max="17" width="3.5703125" style="411" customWidth="1"/>
    <col min="18" max="18" width="1.42578125" style="411" customWidth="1"/>
    <col min="19" max="19" width="7" style="411" customWidth="1"/>
    <col min="20" max="20" width="25.42578125" style="411" hidden="1" customWidth="1"/>
    <col min="21" max="21" width="14" style="411" hidden="1" customWidth="1"/>
    <col min="22" max="22" width="10.5703125" style="411" hidden="1" customWidth="1"/>
    <col min="23" max="23" width="14" style="411" hidden="1" customWidth="1"/>
    <col min="24" max="24" width="10.42578125" style="411" hidden="1" customWidth="1"/>
    <col min="25" max="25" width="12.85546875" style="411" hidden="1" customWidth="1"/>
    <col min="26" max="26" width="9.42578125" style="411" hidden="1" customWidth="1"/>
    <col min="27" max="27" width="12.85546875" style="411" hidden="1" customWidth="1"/>
    <col min="28" max="28" width="14" style="411" hidden="1" customWidth="1"/>
    <col min="29" max="29" width="9.42578125" style="411" customWidth="1"/>
    <col min="30" max="30" width="12.85546875" style="411" customWidth="1"/>
    <col min="31" max="31" width="14" style="411" customWidth="1"/>
    <col min="32" max="43" width="9.140625" style="411"/>
    <col min="44" max="64" width="8" style="411" hidden="1" customWidth="1"/>
    <col min="65" max="256" width="9.140625" style="411"/>
    <col min="257" max="257" width="7.140625" style="411" customWidth="1"/>
    <col min="258" max="258" width="1.42578125" style="411" customWidth="1"/>
    <col min="259" max="259" width="3.5703125" style="411" customWidth="1"/>
    <col min="260" max="260" width="3.7109375" style="411" customWidth="1"/>
    <col min="261" max="261" width="14.7109375" style="411" customWidth="1"/>
    <col min="262" max="263" width="9.5703125" style="411" customWidth="1"/>
    <col min="264" max="264" width="10.7109375" style="411" customWidth="1"/>
    <col min="265" max="265" width="6" style="411" customWidth="1"/>
    <col min="266" max="266" width="4.42578125" style="411" customWidth="1"/>
    <col min="267" max="267" width="9.85546875" style="411" customWidth="1"/>
    <col min="268" max="268" width="10.28515625" style="411" customWidth="1"/>
    <col min="269" max="270" width="5.140625" style="411" customWidth="1"/>
    <col min="271" max="271" width="1.7109375" style="411" customWidth="1"/>
    <col min="272" max="272" width="10.7109375" style="411" customWidth="1"/>
    <col min="273" max="273" width="3.5703125" style="411" customWidth="1"/>
    <col min="274" max="274" width="1.42578125" style="411" customWidth="1"/>
    <col min="275" max="275" width="7" style="411" customWidth="1"/>
    <col min="276" max="284" width="0" style="411" hidden="1" customWidth="1"/>
    <col min="285" max="285" width="9.42578125" style="411" customWidth="1"/>
    <col min="286" max="286" width="12.85546875" style="411" customWidth="1"/>
    <col min="287" max="287" width="14" style="411" customWidth="1"/>
    <col min="288" max="299" width="9.140625" style="411"/>
    <col min="300" max="320" width="0" style="411" hidden="1" customWidth="1"/>
    <col min="321" max="512" width="9.140625" style="411"/>
    <col min="513" max="513" width="7.140625" style="411" customWidth="1"/>
    <col min="514" max="514" width="1.42578125" style="411" customWidth="1"/>
    <col min="515" max="515" width="3.5703125" style="411" customWidth="1"/>
    <col min="516" max="516" width="3.7109375" style="411" customWidth="1"/>
    <col min="517" max="517" width="14.7109375" style="411" customWidth="1"/>
    <col min="518" max="519" width="9.5703125" style="411" customWidth="1"/>
    <col min="520" max="520" width="10.7109375" style="411" customWidth="1"/>
    <col min="521" max="521" width="6" style="411" customWidth="1"/>
    <col min="522" max="522" width="4.42578125" style="411" customWidth="1"/>
    <col min="523" max="523" width="9.85546875" style="411" customWidth="1"/>
    <col min="524" max="524" width="10.28515625" style="411" customWidth="1"/>
    <col min="525" max="526" width="5.140625" style="411" customWidth="1"/>
    <col min="527" max="527" width="1.7109375" style="411" customWidth="1"/>
    <col min="528" max="528" width="10.7109375" style="411" customWidth="1"/>
    <col min="529" max="529" width="3.5703125" style="411" customWidth="1"/>
    <col min="530" max="530" width="1.42578125" style="411" customWidth="1"/>
    <col min="531" max="531" width="7" style="411" customWidth="1"/>
    <col min="532" max="540" width="0" style="411" hidden="1" customWidth="1"/>
    <col min="541" max="541" width="9.42578125" style="411" customWidth="1"/>
    <col min="542" max="542" width="12.85546875" style="411" customWidth="1"/>
    <col min="543" max="543" width="14" style="411" customWidth="1"/>
    <col min="544" max="555" width="9.140625" style="411"/>
    <col min="556" max="576" width="0" style="411" hidden="1" customWidth="1"/>
    <col min="577" max="768" width="9.140625" style="411"/>
    <col min="769" max="769" width="7.140625" style="411" customWidth="1"/>
    <col min="770" max="770" width="1.42578125" style="411" customWidth="1"/>
    <col min="771" max="771" width="3.5703125" style="411" customWidth="1"/>
    <col min="772" max="772" width="3.7109375" style="411" customWidth="1"/>
    <col min="773" max="773" width="14.7109375" style="411" customWidth="1"/>
    <col min="774" max="775" width="9.5703125" style="411" customWidth="1"/>
    <col min="776" max="776" width="10.7109375" style="411" customWidth="1"/>
    <col min="777" max="777" width="6" style="411" customWidth="1"/>
    <col min="778" max="778" width="4.42578125" style="411" customWidth="1"/>
    <col min="779" max="779" width="9.85546875" style="411" customWidth="1"/>
    <col min="780" max="780" width="10.28515625" style="411" customWidth="1"/>
    <col min="781" max="782" width="5.140625" style="411" customWidth="1"/>
    <col min="783" max="783" width="1.7109375" style="411" customWidth="1"/>
    <col min="784" max="784" width="10.7109375" style="411" customWidth="1"/>
    <col min="785" max="785" width="3.5703125" style="411" customWidth="1"/>
    <col min="786" max="786" width="1.42578125" style="411" customWidth="1"/>
    <col min="787" max="787" width="7" style="411" customWidth="1"/>
    <col min="788" max="796" width="0" style="411" hidden="1" customWidth="1"/>
    <col min="797" max="797" width="9.42578125" style="411" customWidth="1"/>
    <col min="798" max="798" width="12.85546875" style="411" customWidth="1"/>
    <col min="799" max="799" width="14" style="411" customWidth="1"/>
    <col min="800" max="811" width="9.140625" style="411"/>
    <col min="812" max="832" width="0" style="411" hidden="1" customWidth="1"/>
    <col min="833" max="1024" width="9.140625" style="411"/>
    <col min="1025" max="1025" width="7.140625" style="411" customWidth="1"/>
    <col min="1026" max="1026" width="1.42578125" style="411" customWidth="1"/>
    <col min="1027" max="1027" width="3.5703125" style="411" customWidth="1"/>
    <col min="1028" max="1028" width="3.7109375" style="411" customWidth="1"/>
    <col min="1029" max="1029" width="14.7109375" style="411" customWidth="1"/>
    <col min="1030" max="1031" width="9.5703125" style="411" customWidth="1"/>
    <col min="1032" max="1032" width="10.7109375" style="411" customWidth="1"/>
    <col min="1033" max="1033" width="6" style="411" customWidth="1"/>
    <col min="1034" max="1034" width="4.42578125" style="411" customWidth="1"/>
    <col min="1035" max="1035" width="9.85546875" style="411" customWidth="1"/>
    <col min="1036" max="1036" width="10.28515625" style="411" customWidth="1"/>
    <col min="1037" max="1038" width="5.140625" style="411" customWidth="1"/>
    <col min="1039" max="1039" width="1.7109375" style="411" customWidth="1"/>
    <col min="1040" max="1040" width="10.7109375" style="411" customWidth="1"/>
    <col min="1041" max="1041" width="3.5703125" style="411" customWidth="1"/>
    <col min="1042" max="1042" width="1.42578125" style="411" customWidth="1"/>
    <col min="1043" max="1043" width="7" style="411" customWidth="1"/>
    <col min="1044" max="1052" width="0" style="411" hidden="1" customWidth="1"/>
    <col min="1053" max="1053" width="9.42578125" style="411" customWidth="1"/>
    <col min="1054" max="1054" width="12.85546875" style="411" customWidth="1"/>
    <col min="1055" max="1055" width="14" style="411" customWidth="1"/>
    <col min="1056" max="1067" width="9.140625" style="411"/>
    <col min="1068" max="1088" width="0" style="411" hidden="1" customWidth="1"/>
    <col min="1089" max="1280" width="9.140625" style="411"/>
    <col min="1281" max="1281" width="7.140625" style="411" customWidth="1"/>
    <col min="1282" max="1282" width="1.42578125" style="411" customWidth="1"/>
    <col min="1283" max="1283" width="3.5703125" style="411" customWidth="1"/>
    <col min="1284" max="1284" width="3.7109375" style="411" customWidth="1"/>
    <col min="1285" max="1285" width="14.7109375" style="411" customWidth="1"/>
    <col min="1286" max="1287" width="9.5703125" style="411" customWidth="1"/>
    <col min="1288" max="1288" width="10.7109375" style="411" customWidth="1"/>
    <col min="1289" max="1289" width="6" style="411" customWidth="1"/>
    <col min="1290" max="1290" width="4.42578125" style="411" customWidth="1"/>
    <col min="1291" max="1291" width="9.85546875" style="411" customWidth="1"/>
    <col min="1292" max="1292" width="10.28515625" style="411" customWidth="1"/>
    <col min="1293" max="1294" width="5.140625" style="411" customWidth="1"/>
    <col min="1295" max="1295" width="1.7109375" style="411" customWidth="1"/>
    <col min="1296" max="1296" width="10.7109375" style="411" customWidth="1"/>
    <col min="1297" max="1297" width="3.5703125" style="411" customWidth="1"/>
    <col min="1298" max="1298" width="1.42578125" style="411" customWidth="1"/>
    <col min="1299" max="1299" width="7" style="411" customWidth="1"/>
    <col min="1300" max="1308" width="0" style="411" hidden="1" customWidth="1"/>
    <col min="1309" max="1309" width="9.42578125" style="411" customWidth="1"/>
    <col min="1310" max="1310" width="12.85546875" style="411" customWidth="1"/>
    <col min="1311" max="1311" width="14" style="411" customWidth="1"/>
    <col min="1312" max="1323" width="9.140625" style="411"/>
    <col min="1324" max="1344" width="0" style="411" hidden="1" customWidth="1"/>
    <col min="1345" max="1536" width="9.140625" style="411"/>
    <col min="1537" max="1537" width="7.140625" style="411" customWidth="1"/>
    <col min="1538" max="1538" width="1.42578125" style="411" customWidth="1"/>
    <col min="1539" max="1539" width="3.5703125" style="411" customWidth="1"/>
    <col min="1540" max="1540" width="3.7109375" style="411" customWidth="1"/>
    <col min="1541" max="1541" width="14.7109375" style="411" customWidth="1"/>
    <col min="1542" max="1543" width="9.5703125" style="411" customWidth="1"/>
    <col min="1544" max="1544" width="10.7109375" style="411" customWidth="1"/>
    <col min="1545" max="1545" width="6" style="411" customWidth="1"/>
    <col min="1546" max="1546" width="4.42578125" style="411" customWidth="1"/>
    <col min="1547" max="1547" width="9.85546875" style="411" customWidth="1"/>
    <col min="1548" max="1548" width="10.28515625" style="411" customWidth="1"/>
    <col min="1549" max="1550" width="5.140625" style="411" customWidth="1"/>
    <col min="1551" max="1551" width="1.7109375" style="411" customWidth="1"/>
    <col min="1552" max="1552" width="10.7109375" style="411" customWidth="1"/>
    <col min="1553" max="1553" width="3.5703125" style="411" customWidth="1"/>
    <col min="1554" max="1554" width="1.42578125" style="411" customWidth="1"/>
    <col min="1555" max="1555" width="7" style="411" customWidth="1"/>
    <col min="1556" max="1564" width="0" style="411" hidden="1" customWidth="1"/>
    <col min="1565" max="1565" width="9.42578125" style="411" customWidth="1"/>
    <col min="1566" max="1566" width="12.85546875" style="411" customWidth="1"/>
    <col min="1567" max="1567" width="14" style="411" customWidth="1"/>
    <col min="1568" max="1579" width="9.140625" style="411"/>
    <col min="1580" max="1600" width="0" style="411" hidden="1" customWidth="1"/>
    <col min="1601" max="1792" width="9.140625" style="411"/>
    <col min="1793" max="1793" width="7.140625" style="411" customWidth="1"/>
    <col min="1794" max="1794" width="1.42578125" style="411" customWidth="1"/>
    <col min="1795" max="1795" width="3.5703125" style="411" customWidth="1"/>
    <col min="1796" max="1796" width="3.7109375" style="411" customWidth="1"/>
    <col min="1797" max="1797" width="14.7109375" style="411" customWidth="1"/>
    <col min="1798" max="1799" width="9.5703125" style="411" customWidth="1"/>
    <col min="1800" max="1800" width="10.7109375" style="411" customWidth="1"/>
    <col min="1801" max="1801" width="6" style="411" customWidth="1"/>
    <col min="1802" max="1802" width="4.42578125" style="411" customWidth="1"/>
    <col min="1803" max="1803" width="9.85546875" style="411" customWidth="1"/>
    <col min="1804" max="1804" width="10.28515625" style="411" customWidth="1"/>
    <col min="1805" max="1806" width="5.140625" style="411" customWidth="1"/>
    <col min="1807" max="1807" width="1.7109375" style="411" customWidth="1"/>
    <col min="1808" max="1808" width="10.7109375" style="411" customWidth="1"/>
    <col min="1809" max="1809" width="3.5703125" style="411" customWidth="1"/>
    <col min="1810" max="1810" width="1.42578125" style="411" customWidth="1"/>
    <col min="1811" max="1811" width="7" style="411" customWidth="1"/>
    <col min="1812" max="1820" width="0" style="411" hidden="1" customWidth="1"/>
    <col min="1821" max="1821" width="9.42578125" style="411" customWidth="1"/>
    <col min="1822" max="1822" width="12.85546875" style="411" customWidth="1"/>
    <col min="1823" max="1823" width="14" style="411" customWidth="1"/>
    <col min="1824" max="1835" width="9.140625" style="411"/>
    <col min="1836" max="1856" width="0" style="411" hidden="1" customWidth="1"/>
    <col min="1857" max="2048" width="9.140625" style="411"/>
    <col min="2049" max="2049" width="7.140625" style="411" customWidth="1"/>
    <col min="2050" max="2050" width="1.42578125" style="411" customWidth="1"/>
    <col min="2051" max="2051" width="3.5703125" style="411" customWidth="1"/>
    <col min="2052" max="2052" width="3.7109375" style="411" customWidth="1"/>
    <col min="2053" max="2053" width="14.7109375" style="411" customWidth="1"/>
    <col min="2054" max="2055" width="9.5703125" style="411" customWidth="1"/>
    <col min="2056" max="2056" width="10.7109375" style="411" customWidth="1"/>
    <col min="2057" max="2057" width="6" style="411" customWidth="1"/>
    <col min="2058" max="2058" width="4.42578125" style="411" customWidth="1"/>
    <col min="2059" max="2059" width="9.85546875" style="411" customWidth="1"/>
    <col min="2060" max="2060" width="10.28515625" style="411" customWidth="1"/>
    <col min="2061" max="2062" width="5.140625" style="411" customWidth="1"/>
    <col min="2063" max="2063" width="1.7109375" style="411" customWidth="1"/>
    <col min="2064" max="2064" width="10.7109375" style="411" customWidth="1"/>
    <col min="2065" max="2065" width="3.5703125" style="411" customWidth="1"/>
    <col min="2066" max="2066" width="1.42578125" style="411" customWidth="1"/>
    <col min="2067" max="2067" width="7" style="411" customWidth="1"/>
    <col min="2068" max="2076" width="0" style="411" hidden="1" customWidth="1"/>
    <col min="2077" max="2077" width="9.42578125" style="411" customWidth="1"/>
    <col min="2078" max="2078" width="12.85546875" style="411" customWidth="1"/>
    <col min="2079" max="2079" width="14" style="411" customWidth="1"/>
    <col min="2080" max="2091" width="9.140625" style="411"/>
    <col min="2092" max="2112" width="0" style="411" hidden="1" customWidth="1"/>
    <col min="2113" max="2304" width="9.140625" style="411"/>
    <col min="2305" max="2305" width="7.140625" style="411" customWidth="1"/>
    <col min="2306" max="2306" width="1.42578125" style="411" customWidth="1"/>
    <col min="2307" max="2307" width="3.5703125" style="411" customWidth="1"/>
    <col min="2308" max="2308" width="3.7109375" style="411" customWidth="1"/>
    <col min="2309" max="2309" width="14.7109375" style="411" customWidth="1"/>
    <col min="2310" max="2311" width="9.5703125" style="411" customWidth="1"/>
    <col min="2312" max="2312" width="10.7109375" style="411" customWidth="1"/>
    <col min="2313" max="2313" width="6" style="411" customWidth="1"/>
    <col min="2314" max="2314" width="4.42578125" style="411" customWidth="1"/>
    <col min="2315" max="2315" width="9.85546875" style="411" customWidth="1"/>
    <col min="2316" max="2316" width="10.28515625" style="411" customWidth="1"/>
    <col min="2317" max="2318" width="5.140625" style="411" customWidth="1"/>
    <col min="2319" max="2319" width="1.7109375" style="411" customWidth="1"/>
    <col min="2320" max="2320" width="10.7109375" style="411" customWidth="1"/>
    <col min="2321" max="2321" width="3.5703125" style="411" customWidth="1"/>
    <col min="2322" max="2322" width="1.42578125" style="411" customWidth="1"/>
    <col min="2323" max="2323" width="7" style="411" customWidth="1"/>
    <col min="2324" max="2332" width="0" style="411" hidden="1" customWidth="1"/>
    <col min="2333" max="2333" width="9.42578125" style="411" customWidth="1"/>
    <col min="2334" max="2334" width="12.85546875" style="411" customWidth="1"/>
    <col min="2335" max="2335" width="14" style="411" customWidth="1"/>
    <col min="2336" max="2347" width="9.140625" style="411"/>
    <col min="2348" max="2368" width="0" style="411" hidden="1" customWidth="1"/>
    <col min="2369" max="2560" width="9.140625" style="411"/>
    <col min="2561" max="2561" width="7.140625" style="411" customWidth="1"/>
    <col min="2562" max="2562" width="1.42578125" style="411" customWidth="1"/>
    <col min="2563" max="2563" width="3.5703125" style="411" customWidth="1"/>
    <col min="2564" max="2564" width="3.7109375" style="411" customWidth="1"/>
    <col min="2565" max="2565" width="14.7109375" style="411" customWidth="1"/>
    <col min="2566" max="2567" width="9.5703125" style="411" customWidth="1"/>
    <col min="2568" max="2568" width="10.7109375" style="411" customWidth="1"/>
    <col min="2569" max="2569" width="6" style="411" customWidth="1"/>
    <col min="2570" max="2570" width="4.42578125" style="411" customWidth="1"/>
    <col min="2571" max="2571" width="9.85546875" style="411" customWidth="1"/>
    <col min="2572" max="2572" width="10.28515625" style="411" customWidth="1"/>
    <col min="2573" max="2574" width="5.140625" style="411" customWidth="1"/>
    <col min="2575" max="2575" width="1.7109375" style="411" customWidth="1"/>
    <col min="2576" max="2576" width="10.7109375" style="411" customWidth="1"/>
    <col min="2577" max="2577" width="3.5703125" style="411" customWidth="1"/>
    <col min="2578" max="2578" width="1.42578125" style="411" customWidth="1"/>
    <col min="2579" max="2579" width="7" style="411" customWidth="1"/>
    <col min="2580" max="2588" width="0" style="411" hidden="1" customWidth="1"/>
    <col min="2589" max="2589" width="9.42578125" style="411" customWidth="1"/>
    <col min="2590" max="2590" width="12.85546875" style="411" customWidth="1"/>
    <col min="2591" max="2591" width="14" style="411" customWidth="1"/>
    <col min="2592" max="2603" width="9.140625" style="411"/>
    <col min="2604" max="2624" width="0" style="411" hidden="1" customWidth="1"/>
    <col min="2625" max="2816" width="9.140625" style="411"/>
    <col min="2817" max="2817" width="7.140625" style="411" customWidth="1"/>
    <col min="2818" max="2818" width="1.42578125" style="411" customWidth="1"/>
    <col min="2819" max="2819" width="3.5703125" style="411" customWidth="1"/>
    <col min="2820" max="2820" width="3.7109375" style="411" customWidth="1"/>
    <col min="2821" max="2821" width="14.7109375" style="411" customWidth="1"/>
    <col min="2822" max="2823" width="9.5703125" style="411" customWidth="1"/>
    <col min="2824" max="2824" width="10.7109375" style="411" customWidth="1"/>
    <col min="2825" max="2825" width="6" style="411" customWidth="1"/>
    <col min="2826" max="2826" width="4.42578125" style="411" customWidth="1"/>
    <col min="2827" max="2827" width="9.85546875" style="411" customWidth="1"/>
    <col min="2828" max="2828" width="10.28515625" style="411" customWidth="1"/>
    <col min="2829" max="2830" width="5.140625" style="411" customWidth="1"/>
    <col min="2831" max="2831" width="1.7109375" style="411" customWidth="1"/>
    <col min="2832" max="2832" width="10.7109375" style="411" customWidth="1"/>
    <col min="2833" max="2833" width="3.5703125" style="411" customWidth="1"/>
    <col min="2834" max="2834" width="1.42578125" style="411" customWidth="1"/>
    <col min="2835" max="2835" width="7" style="411" customWidth="1"/>
    <col min="2836" max="2844" width="0" style="411" hidden="1" customWidth="1"/>
    <col min="2845" max="2845" width="9.42578125" style="411" customWidth="1"/>
    <col min="2846" max="2846" width="12.85546875" style="411" customWidth="1"/>
    <col min="2847" max="2847" width="14" style="411" customWidth="1"/>
    <col min="2848" max="2859" width="9.140625" style="411"/>
    <col min="2860" max="2880" width="0" style="411" hidden="1" customWidth="1"/>
    <col min="2881" max="3072" width="9.140625" style="411"/>
    <col min="3073" max="3073" width="7.140625" style="411" customWidth="1"/>
    <col min="3074" max="3074" width="1.42578125" style="411" customWidth="1"/>
    <col min="3075" max="3075" width="3.5703125" style="411" customWidth="1"/>
    <col min="3076" max="3076" width="3.7109375" style="411" customWidth="1"/>
    <col min="3077" max="3077" width="14.7109375" style="411" customWidth="1"/>
    <col min="3078" max="3079" width="9.5703125" style="411" customWidth="1"/>
    <col min="3080" max="3080" width="10.7109375" style="411" customWidth="1"/>
    <col min="3081" max="3081" width="6" style="411" customWidth="1"/>
    <col min="3082" max="3082" width="4.42578125" style="411" customWidth="1"/>
    <col min="3083" max="3083" width="9.85546875" style="411" customWidth="1"/>
    <col min="3084" max="3084" width="10.28515625" style="411" customWidth="1"/>
    <col min="3085" max="3086" width="5.140625" style="411" customWidth="1"/>
    <col min="3087" max="3087" width="1.7109375" style="411" customWidth="1"/>
    <col min="3088" max="3088" width="10.7109375" style="411" customWidth="1"/>
    <col min="3089" max="3089" width="3.5703125" style="411" customWidth="1"/>
    <col min="3090" max="3090" width="1.42578125" style="411" customWidth="1"/>
    <col min="3091" max="3091" width="7" style="411" customWidth="1"/>
    <col min="3092" max="3100" width="0" style="411" hidden="1" customWidth="1"/>
    <col min="3101" max="3101" width="9.42578125" style="411" customWidth="1"/>
    <col min="3102" max="3102" width="12.85546875" style="411" customWidth="1"/>
    <col min="3103" max="3103" width="14" style="411" customWidth="1"/>
    <col min="3104" max="3115" width="9.140625" style="411"/>
    <col min="3116" max="3136" width="0" style="411" hidden="1" customWidth="1"/>
    <col min="3137" max="3328" width="9.140625" style="411"/>
    <col min="3329" max="3329" width="7.140625" style="411" customWidth="1"/>
    <col min="3330" max="3330" width="1.42578125" style="411" customWidth="1"/>
    <col min="3331" max="3331" width="3.5703125" style="411" customWidth="1"/>
    <col min="3332" max="3332" width="3.7109375" style="411" customWidth="1"/>
    <col min="3333" max="3333" width="14.7109375" style="411" customWidth="1"/>
    <col min="3334" max="3335" width="9.5703125" style="411" customWidth="1"/>
    <col min="3336" max="3336" width="10.7109375" style="411" customWidth="1"/>
    <col min="3337" max="3337" width="6" style="411" customWidth="1"/>
    <col min="3338" max="3338" width="4.42578125" style="411" customWidth="1"/>
    <col min="3339" max="3339" width="9.85546875" style="411" customWidth="1"/>
    <col min="3340" max="3340" width="10.28515625" style="411" customWidth="1"/>
    <col min="3341" max="3342" width="5.140625" style="411" customWidth="1"/>
    <col min="3343" max="3343" width="1.7109375" style="411" customWidth="1"/>
    <col min="3344" max="3344" width="10.7109375" style="411" customWidth="1"/>
    <col min="3345" max="3345" width="3.5703125" style="411" customWidth="1"/>
    <col min="3346" max="3346" width="1.42578125" style="411" customWidth="1"/>
    <col min="3347" max="3347" width="7" style="411" customWidth="1"/>
    <col min="3348" max="3356" width="0" style="411" hidden="1" customWidth="1"/>
    <col min="3357" max="3357" width="9.42578125" style="411" customWidth="1"/>
    <col min="3358" max="3358" width="12.85546875" style="411" customWidth="1"/>
    <col min="3359" max="3359" width="14" style="411" customWidth="1"/>
    <col min="3360" max="3371" width="9.140625" style="411"/>
    <col min="3372" max="3392" width="0" style="411" hidden="1" customWidth="1"/>
    <col min="3393" max="3584" width="9.140625" style="411"/>
    <col min="3585" max="3585" width="7.140625" style="411" customWidth="1"/>
    <col min="3586" max="3586" width="1.42578125" style="411" customWidth="1"/>
    <col min="3587" max="3587" width="3.5703125" style="411" customWidth="1"/>
    <col min="3588" max="3588" width="3.7109375" style="411" customWidth="1"/>
    <col min="3589" max="3589" width="14.7109375" style="411" customWidth="1"/>
    <col min="3590" max="3591" width="9.5703125" style="411" customWidth="1"/>
    <col min="3592" max="3592" width="10.7109375" style="411" customWidth="1"/>
    <col min="3593" max="3593" width="6" style="411" customWidth="1"/>
    <col min="3594" max="3594" width="4.42578125" style="411" customWidth="1"/>
    <col min="3595" max="3595" width="9.85546875" style="411" customWidth="1"/>
    <col min="3596" max="3596" width="10.28515625" style="411" customWidth="1"/>
    <col min="3597" max="3598" width="5.140625" style="411" customWidth="1"/>
    <col min="3599" max="3599" width="1.7109375" style="411" customWidth="1"/>
    <col min="3600" max="3600" width="10.7109375" style="411" customWidth="1"/>
    <col min="3601" max="3601" width="3.5703125" style="411" customWidth="1"/>
    <col min="3602" max="3602" width="1.42578125" style="411" customWidth="1"/>
    <col min="3603" max="3603" width="7" style="411" customWidth="1"/>
    <col min="3604" max="3612" width="0" style="411" hidden="1" customWidth="1"/>
    <col min="3613" max="3613" width="9.42578125" style="411" customWidth="1"/>
    <col min="3614" max="3614" width="12.85546875" style="411" customWidth="1"/>
    <col min="3615" max="3615" width="14" style="411" customWidth="1"/>
    <col min="3616" max="3627" width="9.140625" style="411"/>
    <col min="3628" max="3648" width="0" style="411" hidden="1" customWidth="1"/>
    <col min="3649" max="3840" width="9.140625" style="411"/>
    <col min="3841" max="3841" width="7.140625" style="411" customWidth="1"/>
    <col min="3842" max="3842" width="1.42578125" style="411" customWidth="1"/>
    <col min="3843" max="3843" width="3.5703125" style="411" customWidth="1"/>
    <col min="3844" max="3844" width="3.7109375" style="411" customWidth="1"/>
    <col min="3845" max="3845" width="14.7109375" style="411" customWidth="1"/>
    <col min="3846" max="3847" width="9.5703125" style="411" customWidth="1"/>
    <col min="3848" max="3848" width="10.7109375" style="411" customWidth="1"/>
    <col min="3849" max="3849" width="6" style="411" customWidth="1"/>
    <col min="3850" max="3850" width="4.42578125" style="411" customWidth="1"/>
    <col min="3851" max="3851" width="9.85546875" style="411" customWidth="1"/>
    <col min="3852" max="3852" width="10.28515625" style="411" customWidth="1"/>
    <col min="3853" max="3854" width="5.140625" style="411" customWidth="1"/>
    <col min="3855" max="3855" width="1.7109375" style="411" customWidth="1"/>
    <col min="3856" max="3856" width="10.7109375" style="411" customWidth="1"/>
    <col min="3857" max="3857" width="3.5703125" style="411" customWidth="1"/>
    <col min="3858" max="3858" width="1.42578125" style="411" customWidth="1"/>
    <col min="3859" max="3859" width="7" style="411" customWidth="1"/>
    <col min="3860" max="3868" width="0" style="411" hidden="1" customWidth="1"/>
    <col min="3869" max="3869" width="9.42578125" style="411" customWidth="1"/>
    <col min="3870" max="3870" width="12.85546875" style="411" customWidth="1"/>
    <col min="3871" max="3871" width="14" style="411" customWidth="1"/>
    <col min="3872" max="3883" width="9.140625" style="411"/>
    <col min="3884" max="3904" width="0" style="411" hidden="1" customWidth="1"/>
    <col min="3905" max="4096" width="9.140625" style="411"/>
    <col min="4097" max="4097" width="7.140625" style="411" customWidth="1"/>
    <col min="4098" max="4098" width="1.42578125" style="411" customWidth="1"/>
    <col min="4099" max="4099" width="3.5703125" style="411" customWidth="1"/>
    <col min="4100" max="4100" width="3.7109375" style="411" customWidth="1"/>
    <col min="4101" max="4101" width="14.7109375" style="411" customWidth="1"/>
    <col min="4102" max="4103" width="9.5703125" style="411" customWidth="1"/>
    <col min="4104" max="4104" width="10.7109375" style="411" customWidth="1"/>
    <col min="4105" max="4105" width="6" style="411" customWidth="1"/>
    <col min="4106" max="4106" width="4.42578125" style="411" customWidth="1"/>
    <col min="4107" max="4107" width="9.85546875" style="411" customWidth="1"/>
    <col min="4108" max="4108" width="10.28515625" style="411" customWidth="1"/>
    <col min="4109" max="4110" width="5.140625" style="411" customWidth="1"/>
    <col min="4111" max="4111" width="1.7109375" style="411" customWidth="1"/>
    <col min="4112" max="4112" width="10.7109375" style="411" customWidth="1"/>
    <col min="4113" max="4113" width="3.5703125" style="411" customWidth="1"/>
    <col min="4114" max="4114" width="1.42578125" style="411" customWidth="1"/>
    <col min="4115" max="4115" width="7" style="411" customWidth="1"/>
    <col min="4116" max="4124" width="0" style="411" hidden="1" customWidth="1"/>
    <col min="4125" max="4125" width="9.42578125" style="411" customWidth="1"/>
    <col min="4126" max="4126" width="12.85546875" style="411" customWidth="1"/>
    <col min="4127" max="4127" width="14" style="411" customWidth="1"/>
    <col min="4128" max="4139" width="9.140625" style="411"/>
    <col min="4140" max="4160" width="0" style="411" hidden="1" customWidth="1"/>
    <col min="4161" max="4352" width="9.140625" style="411"/>
    <col min="4353" max="4353" width="7.140625" style="411" customWidth="1"/>
    <col min="4354" max="4354" width="1.42578125" style="411" customWidth="1"/>
    <col min="4355" max="4355" width="3.5703125" style="411" customWidth="1"/>
    <col min="4356" max="4356" width="3.7109375" style="411" customWidth="1"/>
    <col min="4357" max="4357" width="14.7109375" style="411" customWidth="1"/>
    <col min="4358" max="4359" width="9.5703125" style="411" customWidth="1"/>
    <col min="4360" max="4360" width="10.7109375" style="411" customWidth="1"/>
    <col min="4361" max="4361" width="6" style="411" customWidth="1"/>
    <col min="4362" max="4362" width="4.42578125" style="411" customWidth="1"/>
    <col min="4363" max="4363" width="9.85546875" style="411" customWidth="1"/>
    <col min="4364" max="4364" width="10.28515625" style="411" customWidth="1"/>
    <col min="4365" max="4366" width="5.140625" style="411" customWidth="1"/>
    <col min="4367" max="4367" width="1.7109375" style="411" customWidth="1"/>
    <col min="4368" max="4368" width="10.7109375" style="411" customWidth="1"/>
    <col min="4369" max="4369" width="3.5703125" style="411" customWidth="1"/>
    <col min="4370" max="4370" width="1.42578125" style="411" customWidth="1"/>
    <col min="4371" max="4371" width="7" style="411" customWidth="1"/>
    <col min="4372" max="4380" width="0" style="411" hidden="1" customWidth="1"/>
    <col min="4381" max="4381" width="9.42578125" style="411" customWidth="1"/>
    <col min="4382" max="4382" width="12.85546875" style="411" customWidth="1"/>
    <col min="4383" max="4383" width="14" style="411" customWidth="1"/>
    <col min="4384" max="4395" width="9.140625" style="411"/>
    <col min="4396" max="4416" width="0" style="411" hidden="1" customWidth="1"/>
    <col min="4417" max="4608" width="9.140625" style="411"/>
    <col min="4609" max="4609" width="7.140625" style="411" customWidth="1"/>
    <col min="4610" max="4610" width="1.42578125" style="411" customWidth="1"/>
    <col min="4611" max="4611" width="3.5703125" style="411" customWidth="1"/>
    <col min="4612" max="4612" width="3.7109375" style="411" customWidth="1"/>
    <col min="4613" max="4613" width="14.7109375" style="411" customWidth="1"/>
    <col min="4614" max="4615" width="9.5703125" style="411" customWidth="1"/>
    <col min="4616" max="4616" width="10.7109375" style="411" customWidth="1"/>
    <col min="4617" max="4617" width="6" style="411" customWidth="1"/>
    <col min="4618" max="4618" width="4.42578125" style="411" customWidth="1"/>
    <col min="4619" max="4619" width="9.85546875" style="411" customWidth="1"/>
    <col min="4620" max="4620" width="10.28515625" style="411" customWidth="1"/>
    <col min="4621" max="4622" width="5.140625" style="411" customWidth="1"/>
    <col min="4623" max="4623" width="1.7109375" style="411" customWidth="1"/>
    <col min="4624" max="4624" width="10.7109375" style="411" customWidth="1"/>
    <col min="4625" max="4625" width="3.5703125" style="411" customWidth="1"/>
    <col min="4626" max="4626" width="1.42578125" style="411" customWidth="1"/>
    <col min="4627" max="4627" width="7" style="411" customWidth="1"/>
    <col min="4628" max="4636" width="0" style="411" hidden="1" customWidth="1"/>
    <col min="4637" max="4637" width="9.42578125" style="411" customWidth="1"/>
    <col min="4638" max="4638" width="12.85546875" style="411" customWidth="1"/>
    <col min="4639" max="4639" width="14" style="411" customWidth="1"/>
    <col min="4640" max="4651" width="9.140625" style="411"/>
    <col min="4652" max="4672" width="0" style="411" hidden="1" customWidth="1"/>
    <col min="4673" max="4864" width="9.140625" style="411"/>
    <col min="4865" max="4865" width="7.140625" style="411" customWidth="1"/>
    <col min="4866" max="4866" width="1.42578125" style="411" customWidth="1"/>
    <col min="4867" max="4867" width="3.5703125" style="411" customWidth="1"/>
    <col min="4868" max="4868" width="3.7109375" style="411" customWidth="1"/>
    <col min="4869" max="4869" width="14.7109375" style="411" customWidth="1"/>
    <col min="4870" max="4871" width="9.5703125" style="411" customWidth="1"/>
    <col min="4872" max="4872" width="10.7109375" style="411" customWidth="1"/>
    <col min="4873" max="4873" width="6" style="411" customWidth="1"/>
    <col min="4874" max="4874" width="4.42578125" style="411" customWidth="1"/>
    <col min="4875" max="4875" width="9.85546875" style="411" customWidth="1"/>
    <col min="4876" max="4876" width="10.28515625" style="411" customWidth="1"/>
    <col min="4877" max="4878" width="5.140625" style="411" customWidth="1"/>
    <col min="4879" max="4879" width="1.7109375" style="411" customWidth="1"/>
    <col min="4880" max="4880" width="10.7109375" style="411" customWidth="1"/>
    <col min="4881" max="4881" width="3.5703125" style="411" customWidth="1"/>
    <col min="4882" max="4882" width="1.42578125" style="411" customWidth="1"/>
    <col min="4883" max="4883" width="7" style="411" customWidth="1"/>
    <col min="4884" max="4892" width="0" style="411" hidden="1" customWidth="1"/>
    <col min="4893" max="4893" width="9.42578125" style="411" customWidth="1"/>
    <col min="4894" max="4894" width="12.85546875" style="411" customWidth="1"/>
    <col min="4895" max="4895" width="14" style="411" customWidth="1"/>
    <col min="4896" max="4907" width="9.140625" style="411"/>
    <col min="4908" max="4928" width="0" style="411" hidden="1" customWidth="1"/>
    <col min="4929" max="5120" width="9.140625" style="411"/>
    <col min="5121" max="5121" width="7.140625" style="411" customWidth="1"/>
    <col min="5122" max="5122" width="1.42578125" style="411" customWidth="1"/>
    <col min="5123" max="5123" width="3.5703125" style="411" customWidth="1"/>
    <col min="5124" max="5124" width="3.7109375" style="411" customWidth="1"/>
    <col min="5125" max="5125" width="14.7109375" style="411" customWidth="1"/>
    <col min="5126" max="5127" width="9.5703125" style="411" customWidth="1"/>
    <col min="5128" max="5128" width="10.7109375" style="411" customWidth="1"/>
    <col min="5129" max="5129" width="6" style="411" customWidth="1"/>
    <col min="5130" max="5130" width="4.42578125" style="411" customWidth="1"/>
    <col min="5131" max="5131" width="9.85546875" style="411" customWidth="1"/>
    <col min="5132" max="5132" width="10.28515625" style="411" customWidth="1"/>
    <col min="5133" max="5134" width="5.140625" style="411" customWidth="1"/>
    <col min="5135" max="5135" width="1.7109375" style="411" customWidth="1"/>
    <col min="5136" max="5136" width="10.7109375" style="411" customWidth="1"/>
    <col min="5137" max="5137" width="3.5703125" style="411" customWidth="1"/>
    <col min="5138" max="5138" width="1.42578125" style="411" customWidth="1"/>
    <col min="5139" max="5139" width="7" style="411" customWidth="1"/>
    <col min="5140" max="5148" width="0" style="411" hidden="1" customWidth="1"/>
    <col min="5149" max="5149" width="9.42578125" style="411" customWidth="1"/>
    <col min="5150" max="5150" width="12.85546875" style="411" customWidth="1"/>
    <col min="5151" max="5151" width="14" style="411" customWidth="1"/>
    <col min="5152" max="5163" width="9.140625" style="411"/>
    <col min="5164" max="5184" width="0" style="411" hidden="1" customWidth="1"/>
    <col min="5185" max="5376" width="9.140625" style="411"/>
    <col min="5377" max="5377" width="7.140625" style="411" customWidth="1"/>
    <col min="5378" max="5378" width="1.42578125" style="411" customWidth="1"/>
    <col min="5379" max="5379" width="3.5703125" style="411" customWidth="1"/>
    <col min="5380" max="5380" width="3.7109375" style="411" customWidth="1"/>
    <col min="5381" max="5381" width="14.7109375" style="411" customWidth="1"/>
    <col min="5382" max="5383" width="9.5703125" style="411" customWidth="1"/>
    <col min="5384" max="5384" width="10.7109375" style="411" customWidth="1"/>
    <col min="5385" max="5385" width="6" style="411" customWidth="1"/>
    <col min="5386" max="5386" width="4.42578125" style="411" customWidth="1"/>
    <col min="5387" max="5387" width="9.85546875" style="411" customWidth="1"/>
    <col min="5388" max="5388" width="10.28515625" style="411" customWidth="1"/>
    <col min="5389" max="5390" width="5.140625" style="411" customWidth="1"/>
    <col min="5391" max="5391" width="1.7109375" style="411" customWidth="1"/>
    <col min="5392" max="5392" width="10.7109375" style="411" customWidth="1"/>
    <col min="5393" max="5393" width="3.5703125" style="411" customWidth="1"/>
    <col min="5394" max="5394" width="1.42578125" style="411" customWidth="1"/>
    <col min="5395" max="5395" width="7" style="411" customWidth="1"/>
    <col min="5396" max="5404" width="0" style="411" hidden="1" customWidth="1"/>
    <col min="5405" max="5405" width="9.42578125" style="411" customWidth="1"/>
    <col min="5406" max="5406" width="12.85546875" style="411" customWidth="1"/>
    <col min="5407" max="5407" width="14" style="411" customWidth="1"/>
    <col min="5408" max="5419" width="9.140625" style="411"/>
    <col min="5420" max="5440" width="0" style="411" hidden="1" customWidth="1"/>
    <col min="5441" max="5632" width="9.140625" style="411"/>
    <col min="5633" max="5633" width="7.140625" style="411" customWidth="1"/>
    <col min="5634" max="5634" width="1.42578125" style="411" customWidth="1"/>
    <col min="5635" max="5635" width="3.5703125" style="411" customWidth="1"/>
    <col min="5636" max="5636" width="3.7109375" style="411" customWidth="1"/>
    <col min="5637" max="5637" width="14.7109375" style="411" customWidth="1"/>
    <col min="5638" max="5639" width="9.5703125" style="411" customWidth="1"/>
    <col min="5640" max="5640" width="10.7109375" style="411" customWidth="1"/>
    <col min="5641" max="5641" width="6" style="411" customWidth="1"/>
    <col min="5642" max="5642" width="4.42578125" style="411" customWidth="1"/>
    <col min="5643" max="5643" width="9.85546875" style="411" customWidth="1"/>
    <col min="5644" max="5644" width="10.28515625" style="411" customWidth="1"/>
    <col min="5645" max="5646" width="5.140625" style="411" customWidth="1"/>
    <col min="5647" max="5647" width="1.7109375" style="411" customWidth="1"/>
    <col min="5648" max="5648" width="10.7109375" style="411" customWidth="1"/>
    <col min="5649" max="5649" width="3.5703125" style="411" customWidth="1"/>
    <col min="5650" max="5650" width="1.42578125" style="411" customWidth="1"/>
    <col min="5651" max="5651" width="7" style="411" customWidth="1"/>
    <col min="5652" max="5660" width="0" style="411" hidden="1" customWidth="1"/>
    <col min="5661" max="5661" width="9.42578125" style="411" customWidth="1"/>
    <col min="5662" max="5662" width="12.85546875" style="411" customWidth="1"/>
    <col min="5663" max="5663" width="14" style="411" customWidth="1"/>
    <col min="5664" max="5675" width="9.140625" style="411"/>
    <col min="5676" max="5696" width="0" style="411" hidden="1" customWidth="1"/>
    <col min="5697" max="5888" width="9.140625" style="411"/>
    <col min="5889" max="5889" width="7.140625" style="411" customWidth="1"/>
    <col min="5890" max="5890" width="1.42578125" style="411" customWidth="1"/>
    <col min="5891" max="5891" width="3.5703125" style="411" customWidth="1"/>
    <col min="5892" max="5892" width="3.7109375" style="411" customWidth="1"/>
    <col min="5893" max="5893" width="14.7109375" style="411" customWidth="1"/>
    <col min="5894" max="5895" width="9.5703125" style="411" customWidth="1"/>
    <col min="5896" max="5896" width="10.7109375" style="411" customWidth="1"/>
    <col min="5897" max="5897" width="6" style="411" customWidth="1"/>
    <col min="5898" max="5898" width="4.42578125" style="411" customWidth="1"/>
    <col min="5899" max="5899" width="9.85546875" style="411" customWidth="1"/>
    <col min="5900" max="5900" width="10.28515625" style="411" customWidth="1"/>
    <col min="5901" max="5902" width="5.140625" style="411" customWidth="1"/>
    <col min="5903" max="5903" width="1.7109375" style="411" customWidth="1"/>
    <col min="5904" max="5904" width="10.7109375" style="411" customWidth="1"/>
    <col min="5905" max="5905" width="3.5703125" style="411" customWidth="1"/>
    <col min="5906" max="5906" width="1.42578125" style="411" customWidth="1"/>
    <col min="5907" max="5907" width="7" style="411" customWidth="1"/>
    <col min="5908" max="5916" width="0" style="411" hidden="1" customWidth="1"/>
    <col min="5917" max="5917" width="9.42578125" style="411" customWidth="1"/>
    <col min="5918" max="5918" width="12.85546875" style="411" customWidth="1"/>
    <col min="5919" max="5919" width="14" style="411" customWidth="1"/>
    <col min="5920" max="5931" width="9.140625" style="411"/>
    <col min="5932" max="5952" width="0" style="411" hidden="1" customWidth="1"/>
    <col min="5953" max="6144" width="9.140625" style="411"/>
    <col min="6145" max="6145" width="7.140625" style="411" customWidth="1"/>
    <col min="6146" max="6146" width="1.42578125" style="411" customWidth="1"/>
    <col min="6147" max="6147" width="3.5703125" style="411" customWidth="1"/>
    <col min="6148" max="6148" width="3.7109375" style="411" customWidth="1"/>
    <col min="6149" max="6149" width="14.7109375" style="411" customWidth="1"/>
    <col min="6150" max="6151" width="9.5703125" style="411" customWidth="1"/>
    <col min="6152" max="6152" width="10.7109375" style="411" customWidth="1"/>
    <col min="6153" max="6153" width="6" style="411" customWidth="1"/>
    <col min="6154" max="6154" width="4.42578125" style="411" customWidth="1"/>
    <col min="6155" max="6155" width="9.85546875" style="411" customWidth="1"/>
    <col min="6156" max="6156" width="10.28515625" style="411" customWidth="1"/>
    <col min="6157" max="6158" width="5.140625" style="411" customWidth="1"/>
    <col min="6159" max="6159" width="1.7109375" style="411" customWidth="1"/>
    <col min="6160" max="6160" width="10.7109375" style="411" customWidth="1"/>
    <col min="6161" max="6161" width="3.5703125" style="411" customWidth="1"/>
    <col min="6162" max="6162" width="1.42578125" style="411" customWidth="1"/>
    <col min="6163" max="6163" width="7" style="411" customWidth="1"/>
    <col min="6164" max="6172" width="0" style="411" hidden="1" customWidth="1"/>
    <col min="6173" max="6173" width="9.42578125" style="411" customWidth="1"/>
    <col min="6174" max="6174" width="12.85546875" style="411" customWidth="1"/>
    <col min="6175" max="6175" width="14" style="411" customWidth="1"/>
    <col min="6176" max="6187" width="9.140625" style="411"/>
    <col min="6188" max="6208" width="0" style="411" hidden="1" customWidth="1"/>
    <col min="6209" max="6400" width="9.140625" style="411"/>
    <col min="6401" max="6401" width="7.140625" style="411" customWidth="1"/>
    <col min="6402" max="6402" width="1.42578125" style="411" customWidth="1"/>
    <col min="6403" max="6403" width="3.5703125" style="411" customWidth="1"/>
    <col min="6404" max="6404" width="3.7109375" style="411" customWidth="1"/>
    <col min="6405" max="6405" width="14.7109375" style="411" customWidth="1"/>
    <col min="6406" max="6407" width="9.5703125" style="411" customWidth="1"/>
    <col min="6408" max="6408" width="10.7109375" style="411" customWidth="1"/>
    <col min="6409" max="6409" width="6" style="411" customWidth="1"/>
    <col min="6410" max="6410" width="4.42578125" style="411" customWidth="1"/>
    <col min="6411" max="6411" width="9.85546875" style="411" customWidth="1"/>
    <col min="6412" max="6412" width="10.28515625" style="411" customWidth="1"/>
    <col min="6413" max="6414" width="5.140625" style="411" customWidth="1"/>
    <col min="6415" max="6415" width="1.7109375" style="411" customWidth="1"/>
    <col min="6416" max="6416" width="10.7109375" style="411" customWidth="1"/>
    <col min="6417" max="6417" width="3.5703125" style="411" customWidth="1"/>
    <col min="6418" max="6418" width="1.42578125" style="411" customWidth="1"/>
    <col min="6419" max="6419" width="7" style="411" customWidth="1"/>
    <col min="6420" max="6428" width="0" style="411" hidden="1" customWidth="1"/>
    <col min="6429" max="6429" width="9.42578125" style="411" customWidth="1"/>
    <col min="6430" max="6430" width="12.85546875" style="411" customWidth="1"/>
    <col min="6431" max="6431" width="14" style="411" customWidth="1"/>
    <col min="6432" max="6443" width="9.140625" style="411"/>
    <col min="6444" max="6464" width="0" style="411" hidden="1" customWidth="1"/>
    <col min="6465" max="6656" width="9.140625" style="411"/>
    <col min="6657" max="6657" width="7.140625" style="411" customWidth="1"/>
    <col min="6658" max="6658" width="1.42578125" style="411" customWidth="1"/>
    <col min="6659" max="6659" width="3.5703125" style="411" customWidth="1"/>
    <col min="6660" max="6660" width="3.7109375" style="411" customWidth="1"/>
    <col min="6661" max="6661" width="14.7109375" style="411" customWidth="1"/>
    <col min="6662" max="6663" width="9.5703125" style="411" customWidth="1"/>
    <col min="6664" max="6664" width="10.7109375" style="411" customWidth="1"/>
    <col min="6665" max="6665" width="6" style="411" customWidth="1"/>
    <col min="6666" max="6666" width="4.42578125" style="411" customWidth="1"/>
    <col min="6667" max="6667" width="9.85546875" style="411" customWidth="1"/>
    <col min="6668" max="6668" width="10.28515625" style="411" customWidth="1"/>
    <col min="6669" max="6670" width="5.140625" style="411" customWidth="1"/>
    <col min="6671" max="6671" width="1.7109375" style="411" customWidth="1"/>
    <col min="6672" max="6672" width="10.7109375" style="411" customWidth="1"/>
    <col min="6673" max="6673" width="3.5703125" style="411" customWidth="1"/>
    <col min="6674" max="6674" width="1.42578125" style="411" customWidth="1"/>
    <col min="6675" max="6675" width="7" style="411" customWidth="1"/>
    <col min="6676" max="6684" width="0" style="411" hidden="1" customWidth="1"/>
    <col min="6685" max="6685" width="9.42578125" style="411" customWidth="1"/>
    <col min="6686" max="6686" width="12.85546875" style="411" customWidth="1"/>
    <col min="6687" max="6687" width="14" style="411" customWidth="1"/>
    <col min="6688" max="6699" width="9.140625" style="411"/>
    <col min="6700" max="6720" width="0" style="411" hidden="1" customWidth="1"/>
    <col min="6721" max="6912" width="9.140625" style="411"/>
    <col min="6913" max="6913" width="7.140625" style="411" customWidth="1"/>
    <col min="6914" max="6914" width="1.42578125" style="411" customWidth="1"/>
    <col min="6915" max="6915" width="3.5703125" style="411" customWidth="1"/>
    <col min="6916" max="6916" width="3.7109375" style="411" customWidth="1"/>
    <col min="6917" max="6917" width="14.7109375" style="411" customWidth="1"/>
    <col min="6918" max="6919" width="9.5703125" style="411" customWidth="1"/>
    <col min="6920" max="6920" width="10.7109375" style="411" customWidth="1"/>
    <col min="6921" max="6921" width="6" style="411" customWidth="1"/>
    <col min="6922" max="6922" width="4.42578125" style="411" customWidth="1"/>
    <col min="6923" max="6923" width="9.85546875" style="411" customWidth="1"/>
    <col min="6924" max="6924" width="10.28515625" style="411" customWidth="1"/>
    <col min="6925" max="6926" width="5.140625" style="411" customWidth="1"/>
    <col min="6927" max="6927" width="1.7109375" style="411" customWidth="1"/>
    <col min="6928" max="6928" width="10.7109375" style="411" customWidth="1"/>
    <col min="6929" max="6929" width="3.5703125" style="411" customWidth="1"/>
    <col min="6930" max="6930" width="1.42578125" style="411" customWidth="1"/>
    <col min="6931" max="6931" width="7" style="411" customWidth="1"/>
    <col min="6932" max="6940" width="0" style="411" hidden="1" customWidth="1"/>
    <col min="6941" max="6941" width="9.42578125" style="411" customWidth="1"/>
    <col min="6942" max="6942" width="12.85546875" style="411" customWidth="1"/>
    <col min="6943" max="6943" width="14" style="411" customWidth="1"/>
    <col min="6944" max="6955" width="9.140625" style="411"/>
    <col min="6956" max="6976" width="0" style="411" hidden="1" customWidth="1"/>
    <col min="6977" max="7168" width="9.140625" style="411"/>
    <col min="7169" max="7169" width="7.140625" style="411" customWidth="1"/>
    <col min="7170" max="7170" width="1.42578125" style="411" customWidth="1"/>
    <col min="7171" max="7171" width="3.5703125" style="411" customWidth="1"/>
    <col min="7172" max="7172" width="3.7109375" style="411" customWidth="1"/>
    <col min="7173" max="7173" width="14.7109375" style="411" customWidth="1"/>
    <col min="7174" max="7175" width="9.5703125" style="411" customWidth="1"/>
    <col min="7176" max="7176" width="10.7109375" style="411" customWidth="1"/>
    <col min="7177" max="7177" width="6" style="411" customWidth="1"/>
    <col min="7178" max="7178" width="4.42578125" style="411" customWidth="1"/>
    <col min="7179" max="7179" width="9.85546875" style="411" customWidth="1"/>
    <col min="7180" max="7180" width="10.28515625" style="411" customWidth="1"/>
    <col min="7181" max="7182" width="5.140625" style="411" customWidth="1"/>
    <col min="7183" max="7183" width="1.7109375" style="411" customWidth="1"/>
    <col min="7184" max="7184" width="10.7109375" style="411" customWidth="1"/>
    <col min="7185" max="7185" width="3.5703125" style="411" customWidth="1"/>
    <col min="7186" max="7186" width="1.42578125" style="411" customWidth="1"/>
    <col min="7187" max="7187" width="7" style="411" customWidth="1"/>
    <col min="7188" max="7196" width="0" style="411" hidden="1" customWidth="1"/>
    <col min="7197" max="7197" width="9.42578125" style="411" customWidth="1"/>
    <col min="7198" max="7198" width="12.85546875" style="411" customWidth="1"/>
    <col min="7199" max="7199" width="14" style="411" customWidth="1"/>
    <col min="7200" max="7211" width="9.140625" style="411"/>
    <col min="7212" max="7232" width="0" style="411" hidden="1" customWidth="1"/>
    <col min="7233" max="7424" width="9.140625" style="411"/>
    <col min="7425" max="7425" width="7.140625" style="411" customWidth="1"/>
    <col min="7426" max="7426" width="1.42578125" style="411" customWidth="1"/>
    <col min="7427" max="7427" width="3.5703125" style="411" customWidth="1"/>
    <col min="7428" max="7428" width="3.7109375" style="411" customWidth="1"/>
    <col min="7429" max="7429" width="14.7109375" style="411" customWidth="1"/>
    <col min="7430" max="7431" width="9.5703125" style="411" customWidth="1"/>
    <col min="7432" max="7432" width="10.7109375" style="411" customWidth="1"/>
    <col min="7433" max="7433" width="6" style="411" customWidth="1"/>
    <col min="7434" max="7434" width="4.42578125" style="411" customWidth="1"/>
    <col min="7435" max="7435" width="9.85546875" style="411" customWidth="1"/>
    <col min="7436" max="7436" width="10.28515625" style="411" customWidth="1"/>
    <col min="7437" max="7438" width="5.140625" style="411" customWidth="1"/>
    <col min="7439" max="7439" width="1.7109375" style="411" customWidth="1"/>
    <col min="7440" max="7440" width="10.7109375" style="411" customWidth="1"/>
    <col min="7441" max="7441" width="3.5703125" style="411" customWidth="1"/>
    <col min="7442" max="7442" width="1.42578125" style="411" customWidth="1"/>
    <col min="7443" max="7443" width="7" style="411" customWidth="1"/>
    <col min="7444" max="7452" width="0" style="411" hidden="1" customWidth="1"/>
    <col min="7453" max="7453" width="9.42578125" style="411" customWidth="1"/>
    <col min="7454" max="7454" width="12.85546875" style="411" customWidth="1"/>
    <col min="7455" max="7455" width="14" style="411" customWidth="1"/>
    <col min="7456" max="7467" width="9.140625" style="411"/>
    <col min="7468" max="7488" width="0" style="411" hidden="1" customWidth="1"/>
    <col min="7489" max="7680" width="9.140625" style="411"/>
    <col min="7681" max="7681" width="7.140625" style="411" customWidth="1"/>
    <col min="7682" max="7682" width="1.42578125" style="411" customWidth="1"/>
    <col min="7683" max="7683" width="3.5703125" style="411" customWidth="1"/>
    <col min="7684" max="7684" width="3.7109375" style="411" customWidth="1"/>
    <col min="7685" max="7685" width="14.7109375" style="411" customWidth="1"/>
    <col min="7686" max="7687" width="9.5703125" style="411" customWidth="1"/>
    <col min="7688" max="7688" width="10.7109375" style="411" customWidth="1"/>
    <col min="7689" max="7689" width="6" style="411" customWidth="1"/>
    <col min="7690" max="7690" width="4.42578125" style="411" customWidth="1"/>
    <col min="7691" max="7691" width="9.85546875" style="411" customWidth="1"/>
    <col min="7692" max="7692" width="10.28515625" style="411" customWidth="1"/>
    <col min="7693" max="7694" width="5.140625" style="411" customWidth="1"/>
    <col min="7695" max="7695" width="1.7109375" style="411" customWidth="1"/>
    <col min="7696" max="7696" width="10.7109375" style="411" customWidth="1"/>
    <col min="7697" max="7697" width="3.5703125" style="411" customWidth="1"/>
    <col min="7698" max="7698" width="1.42578125" style="411" customWidth="1"/>
    <col min="7699" max="7699" width="7" style="411" customWidth="1"/>
    <col min="7700" max="7708" width="0" style="411" hidden="1" customWidth="1"/>
    <col min="7709" max="7709" width="9.42578125" style="411" customWidth="1"/>
    <col min="7710" max="7710" width="12.85546875" style="411" customWidth="1"/>
    <col min="7711" max="7711" width="14" style="411" customWidth="1"/>
    <col min="7712" max="7723" width="9.140625" style="411"/>
    <col min="7724" max="7744" width="0" style="411" hidden="1" customWidth="1"/>
    <col min="7745" max="7936" width="9.140625" style="411"/>
    <col min="7937" max="7937" width="7.140625" style="411" customWidth="1"/>
    <col min="7938" max="7938" width="1.42578125" style="411" customWidth="1"/>
    <col min="7939" max="7939" width="3.5703125" style="411" customWidth="1"/>
    <col min="7940" max="7940" width="3.7109375" style="411" customWidth="1"/>
    <col min="7941" max="7941" width="14.7109375" style="411" customWidth="1"/>
    <col min="7942" max="7943" width="9.5703125" style="411" customWidth="1"/>
    <col min="7944" max="7944" width="10.7109375" style="411" customWidth="1"/>
    <col min="7945" max="7945" width="6" style="411" customWidth="1"/>
    <col min="7946" max="7946" width="4.42578125" style="411" customWidth="1"/>
    <col min="7947" max="7947" width="9.85546875" style="411" customWidth="1"/>
    <col min="7948" max="7948" width="10.28515625" style="411" customWidth="1"/>
    <col min="7949" max="7950" width="5.140625" style="411" customWidth="1"/>
    <col min="7951" max="7951" width="1.7109375" style="411" customWidth="1"/>
    <col min="7952" max="7952" width="10.7109375" style="411" customWidth="1"/>
    <col min="7953" max="7953" width="3.5703125" style="411" customWidth="1"/>
    <col min="7954" max="7954" width="1.42578125" style="411" customWidth="1"/>
    <col min="7955" max="7955" width="7" style="411" customWidth="1"/>
    <col min="7956" max="7964" width="0" style="411" hidden="1" customWidth="1"/>
    <col min="7965" max="7965" width="9.42578125" style="411" customWidth="1"/>
    <col min="7966" max="7966" width="12.85546875" style="411" customWidth="1"/>
    <col min="7967" max="7967" width="14" style="411" customWidth="1"/>
    <col min="7968" max="7979" width="9.140625" style="411"/>
    <col min="7980" max="8000" width="0" style="411" hidden="1" customWidth="1"/>
    <col min="8001" max="8192" width="9.140625" style="411"/>
    <col min="8193" max="8193" width="7.140625" style="411" customWidth="1"/>
    <col min="8194" max="8194" width="1.42578125" style="411" customWidth="1"/>
    <col min="8195" max="8195" width="3.5703125" style="411" customWidth="1"/>
    <col min="8196" max="8196" width="3.7109375" style="411" customWidth="1"/>
    <col min="8197" max="8197" width="14.7109375" style="411" customWidth="1"/>
    <col min="8198" max="8199" width="9.5703125" style="411" customWidth="1"/>
    <col min="8200" max="8200" width="10.7109375" style="411" customWidth="1"/>
    <col min="8201" max="8201" width="6" style="411" customWidth="1"/>
    <col min="8202" max="8202" width="4.42578125" style="411" customWidth="1"/>
    <col min="8203" max="8203" width="9.85546875" style="411" customWidth="1"/>
    <col min="8204" max="8204" width="10.28515625" style="411" customWidth="1"/>
    <col min="8205" max="8206" width="5.140625" style="411" customWidth="1"/>
    <col min="8207" max="8207" width="1.7109375" style="411" customWidth="1"/>
    <col min="8208" max="8208" width="10.7109375" style="411" customWidth="1"/>
    <col min="8209" max="8209" width="3.5703125" style="411" customWidth="1"/>
    <col min="8210" max="8210" width="1.42578125" style="411" customWidth="1"/>
    <col min="8211" max="8211" width="7" style="411" customWidth="1"/>
    <col min="8212" max="8220" width="0" style="411" hidden="1" customWidth="1"/>
    <col min="8221" max="8221" width="9.42578125" style="411" customWidth="1"/>
    <col min="8222" max="8222" width="12.85546875" style="411" customWidth="1"/>
    <col min="8223" max="8223" width="14" style="411" customWidth="1"/>
    <col min="8224" max="8235" width="9.140625" style="411"/>
    <col min="8236" max="8256" width="0" style="411" hidden="1" customWidth="1"/>
    <col min="8257" max="8448" width="9.140625" style="411"/>
    <col min="8449" max="8449" width="7.140625" style="411" customWidth="1"/>
    <col min="8450" max="8450" width="1.42578125" style="411" customWidth="1"/>
    <col min="8451" max="8451" width="3.5703125" style="411" customWidth="1"/>
    <col min="8452" max="8452" width="3.7109375" style="411" customWidth="1"/>
    <col min="8453" max="8453" width="14.7109375" style="411" customWidth="1"/>
    <col min="8454" max="8455" width="9.5703125" style="411" customWidth="1"/>
    <col min="8456" max="8456" width="10.7109375" style="411" customWidth="1"/>
    <col min="8457" max="8457" width="6" style="411" customWidth="1"/>
    <col min="8458" max="8458" width="4.42578125" style="411" customWidth="1"/>
    <col min="8459" max="8459" width="9.85546875" style="411" customWidth="1"/>
    <col min="8460" max="8460" width="10.28515625" style="411" customWidth="1"/>
    <col min="8461" max="8462" width="5.140625" style="411" customWidth="1"/>
    <col min="8463" max="8463" width="1.7109375" style="411" customWidth="1"/>
    <col min="8464" max="8464" width="10.7109375" style="411" customWidth="1"/>
    <col min="8465" max="8465" width="3.5703125" style="411" customWidth="1"/>
    <col min="8466" max="8466" width="1.42578125" style="411" customWidth="1"/>
    <col min="8467" max="8467" width="7" style="411" customWidth="1"/>
    <col min="8468" max="8476" width="0" style="411" hidden="1" customWidth="1"/>
    <col min="8477" max="8477" width="9.42578125" style="411" customWidth="1"/>
    <col min="8478" max="8478" width="12.85546875" style="411" customWidth="1"/>
    <col min="8479" max="8479" width="14" style="411" customWidth="1"/>
    <col min="8480" max="8491" width="9.140625" style="411"/>
    <col min="8492" max="8512" width="0" style="411" hidden="1" customWidth="1"/>
    <col min="8513" max="8704" width="9.140625" style="411"/>
    <col min="8705" max="8705" width="7.140625" style="411" customWidth="1"/>
    <col min="8706" max="8706" width="1.42578125" style="411" customWidth="1"/>
    <col min="8707" max="8707" width="3.5703125" style="411" customWidth="1"/>
    <col min="8708" max="8708" width="3.7109375" style="411" customWidth="1"/>
    <col min="8709" max="8709" width="14.7109375" style="411" customWidth="1"/>
    <col min="8710" max="8711" width="9.5703125" style="411" customWidth="1"/>
    <col min="8712" max="8712" width="10.7109375" style="411" customWidth="1"/>
    <col min="8713" max="8713" width="6" style="411" customWidth="1"/>
    <col min="8714" max="8714" width="4.42578125" style="411" customWidth="1"/>
    <col min="8715" max="8715" width="9.85546875" style="411" customWidth="1"/>
    <col min="8716" max="8716" width="10.28515625" style="411" customWidth="1"/>
    <col min="8717" max="8718" width="5.140625" style="411" customWidth="1"/>
    <col min="8719" max="8719" width="1.7109375" style="411" customWidth="1"/>
    <col min="8720" max="8720" width="10.7109375" style="411" customWidth="1"/>
    <col min="8721" max="8721" width="3.5703125" style="411" customWidth="1"/>
    <col min="8722" max="8722" width="1.42578125" style="411" customWidth="1"/>
    <col min="8723" max="8723" width="7" style="411" customWidth="1"/>
    <col min="8724" max="8732" width="0" style="411" hidden="1" customWidth="1"/>
    <col min="8733" max="8733" width="9.42578125" style="411" customWidth="1"/>
    <col min="8734" max="8734" width="12.85546875" style="411" customWidth="1"/>
    <col min="8735" max="8735" width="14" style="411" customWidth="1"/>
    <col min="8736" max="8747" width="9.140625" style="411"/>
    <col min="8748" max="8768" width="0" style="411" hidden="1" customWidth="1"/>
    <col min="8769" max="8960" width="9.140625" style="411"/>
    <col min="8961" max="8961" width="7.140625" style="411" customWidth="1"/>
    <col min="8962" max="8962" width="1.42578125" style="411" customWidth="1"/>
    <col min="8963" max="8963" width="3.5703125" style="411" customWidth="1"/>
    <col min="8964" max="8964" width="3.7109375" style="411" customWidth="1"/>
    <col min="8965" max="8965" width="14.7109375" style="411" customWidth="1"/>
    <col min="8966" max="8967" width="9.5703125" style="411" customWidth="1"/>
    <col min="8968" max="8968" width="10.7109375" style="411" customWidth="1"/>
    <col min="8969" max="8969" width="6" style="411" customWidth="1"/>
    <col min="8970" max="8970" width="4.42578125" style="411" customWidth="1"/>
    <col min="8971" max="8971" width="9.85546875" style="411" customWidth="1"/>
    <col min="8972" max="8972" width="10.28515625" style="411" customWidth="1"/>
    <col min="8973" max="8974" width="5.140625" style="411" customWidth="1"/>
    <col min="8975" max="8975" width="1.7109375" style="411" customWidth="1"/>
    <col min="8976" max="8976" width="10.7109375" style="411" customWidth="1"/>
    <col min="8977" max="8977" width="3.5703125" style="411" customWidth="1"/>
    <col min="8978" max="8978" width="1.42578125" style="411" customWidth="1"/>
    <col min="8979" max="8979" width="7" style="411" customWidth="1"/>
    <col min="8980" max="8988" width="0" style="411" hidden="1" customWidth="1"/>
    <col min="8989" max="8989" width="9.42578125" style="411" customWidth="1"/>
    <col min="8990" max="8990" width="12.85546875" style="411" customWidth="1"/>
    <col min="8991" max="8991" width="14" style="411" customWidth="1"/>
    <col min="8992" max="9003" width="9.140625" style="411"/>
    <col min="9004" max="9024" width="0" style="411" hidden="1" customWidth="1"/>
    <col min="9025" max="9216" width="9.140625" style="411"/>
    <col min="9217" max="9217" width="7.140625" style="411" customWidth="1"/>
    <col min="9218" max="9218" width="1.42578125" style="411" customWidth="1"/>
    <col min="9219" max="9219" width="3.5703125" style="411" customWidth="1"/>
    <col min="9220" max="9220" width="3.7109375" style="411" customWidth="1"/>
    <col min="9221" max="9221" width="14.7109375" style="411" customWidth="1"/>
    <col min="9222" max="9223" width="9.5703125" style="411" customWidth="1"/>
    <col min="9224" max="9224" width="10.7109375" style="411" customWidth="1"/>
    <col min="9225" max="9225" width="6" style="411" customWidth="1"/>
    <col min="9226" max="9226" width="4.42578125" style="411" customWidth="1"/>
    <col min="9227" max="9227" width="9.85546875" style="411" customWidth="1"/>
    <col min="9228" max="9228" width="10.28515625" style="411" customWidth="1"/>
    <col min="9229" max="9230" width="5.140625" style="411" customWidth="1"/>
    <col min="9231" max="9231" width="1.7109375" style="411" customWidth="1"/>
    <col min="9232" max="9232" width="10.7109375" style="411" customWidth="1"/>
    <col min="9233" max="9233" width="3.5703125" style="411" customWidth="1"/>
    <col min="9234" max="9234" width="1.42578125" style="411" customWidth="1"/>
    <col min="9235" max="9235" width="7" style="411" customWidth="1"/>
    <col min="9236" max="9244" width="0" style="411" hidden="1" customWidth="1"/>
    <col min="9245" max="9245" width="9.42578125" style="411" customWidth="1"/>
    <col min="9246" max="9246" width="12.85546875" style="411" customWidth="1"/>
    <col min="9247" max="9247" width="14" style="411" customWidth="1"/>
    <col min="9248" max="9259" width="9.140625" style="411"/>
    <col min="9260" max="9280" width="0" style="411" hidden="1" customWidth="1"/>
    <col min="9281" max="9472" width="9.140625" style="411"/>
    <col min="9473" max="9473" width="7.140625" style="411" customWidth="1"/>
    <col min="9474" max="9474" width="1.42578125" style="411" customWidth="1"/>
    <col min="9475" max="9475" width="3.5703125" style="411" customWidth="1"/>
    <col min="9476" max="9476" width="3.7109375" style="411" customWidth="1"/>
    <col min="9477" max="9477" width="14.7109375" style="411" customWidth="1"/>
    <col min="9478" max="9479" width="9.5703125" style="411" customWidth="1"/>
    <col min="9480" max="9480" width="10.7109375" style="411" customWidth="1"/>
    <col min="9481" max="9481" width="6" style="411" customWidth="1"/>
    <col min="9482" max="9482" width="4.42578125" style="411" customWidth="1"/>
    <col min="9483" max="9483" width="9.85546875" style="411" customWidth="1"/>
    <col min="9484" max="9484" width="10.28515625" style="411" customWidth="1"/>
    <col min="9485" max="9486" width="5.140625" style="411" customWidth="1"/>
    <col min="9487" max="9487" width="1.7109375" style="411" customWidth="1"/>
    <col min="9488" max="9488" width="10.7109375" style="411" customWidth="1"/>
    <col min="9489" max="9489" width="3.5703125" style="411" customWidth="1"/>
    <col min="9490" max="9490" width="1.42578125" style="411" customWidth="1"/>
    <col min="9491" max="9491" width="7" style="411" customWidth="1"/>
    <col min="9492" max="9500" width="0" style="411" hidden="1" customWidth="1"/>
    <col min="9501" max="9501" width="9.42578125" style="411" customWidth="1"/>
    <col min="9502" max="9502" width="12.85546875" style="411" customWidth="1"/>
    <col min="9503" max="9503" width="14" style="411" customWidth="1"/>
    <col min="9504" max="9515" width="9.140625" style="411"/>
    <col min="9516" max="9536" width="0" style="411" hidden="1" customWidth="1"/>
    <col min="9537" max="9728" width="9.140625" style="411"/>
    <col min="9729" max="9729" width="7.140625" style="411" customWidth="1"/>
    <col min="9730" max="9730" width="1.42578125" style="411" customWidth="1"/>
    <col min="9731" max="9731" width="3.5703125" style="411" customWidth="1"/>
    <col min="9732" max="9732" width="3.7109375" style="411" customWidth="1"/>
    <col min="9733" max="9733" width="14.7109375" style="411" customWidth="1"/>
    <col min="9734" max="9735" width="9.5703125" style="411" customWidth="1"/>
    <col min="9736" max="9736" width="10.7109375" style="411" customWidth="1"/>
    <col min="9737" max="9737" width="6" style="411" customWidth="1"/>
    <col min="9738" max="9738" width="4.42578125" style="411" customWidth="1"/>
    <col min="9739" max="9739" width="9.85546875" style="411" customWidth="1"/>
    <col min="9740" max="9740" width="10.28515625" style="411" customWidth="1"/>
    <col min="9741" max="9742" width="5.140625" style="411" customWidth="1"/>
    <col min="9743" max="9743" width="1.7109375" style="411" customWidth="1"/>
    <col min="9744" max="9744" width="10.7109375" style="411" customWidth="1"/>
    <col min="9745" max="9745" width="3.5703125" style="411" customWidth="1"/>
    <col min="9746" max="9746" width="1.42578125" style="411" customWidth="1"/>
    <col min="9747" max="9747" width="7" style="411" customWidth="1"/>
    <col min="9748" max="9756" width="0" style="411" hidden="1" customWidth="1"/>
    <col min="9757" max="9757" width="9.42578125" style="411" customWidth="1"/>
    <col min="9758" max="9758" width="12.85546875" style="411" customWidth="1"/>
    <col min="9759" max="9759" width="14" style="411" customWidth="1"/>
    <col min="9760" max="9771" width="9.140625" style="411"/>
    <col min="9772" max="9792" width="0" style="411" hidden="1" customWidth="1"/>
    <col min="9793" max="9984" width="9.140625" style="411"/>
    <col min="9985" max="9985" width="7.140625" style="411" customWidth="1"/>
    <col min="9986" max="9986" width="1.42578125" style="411" customWidth="1"/>
    <col min="9987" max="9987" width="3.5703125" style="411" customWidth="1"/>
    <col min="9988" max="9988" width="3.7109375" style="411" customWidth="1"/>
    <col min="9989" max="9989" width="14.7109375" style="411" customWidth="1"/>
    <col min="9990" max="9991" width="9.5703125" style="411" customWidth="1"/>
    <col min="9992" max="9992" width="10.7109375" style="411" customWidth="1"/>
    <col min="9993" max="9993" width="6" style="411" customWidth="1"/>
    <col min="9994" max="9994" width="4.42578125" style="411" customWidth="1"/>
    <col min="9995" max="9995" width="9.85546875" style="411" customWidth="1"/>
    <col min="9996" max="9996" width="10.28515625" style="411" customWidth="1"/>
    <col min="9997" max="9998" width="5.140625" style="411" customWidth="1"/>
    <col min="9999" max="9999" width="1.7109375" style="411" customWidth="1"/>
    <col min="10000" max="10000" width="10.7109375" style="411" customWidth="1"/>
    <col min="10001" max="10001" width="3.5703125" style="411" customWidth="1"/>
    <col min="10002" max="10002" width="1.42578125" style="411" customWidth="1"/>
    <col min="10003" max="10003" width="7" style="411" customWidth="1"/>
    <col min="10004" max="10012" width="0" style="411" hidden="1" customWidth="1"/>
    <col min="10013" max="10013" width="9.42578125" style="411" customWidth="1"/>
    <col min="10014" max="10014" width="12.85546875" style="411" customWidth="1"/>
    <col min="10015" max="10015" width="14" style="411" customWidth="1"/>
    <col min="10016" max="10027" width="9.140625" style="411"/>
    <col min="10028" max="10048" width="0" style="411" hidden="1" customWidth="1"/>
    <col min="10049" max="10240" width="9.140625" style="411"/>
    <col min="10241" max="10241" width="7.140625" style="411" customWidth="1"/>
    <col min="10242" max="10242" width="1.42578125" style="411" customWidth="1"/>
    <col min="10243" max="10243" width="3.5703125" style="411" customWidth="1"/>
    <col min="10244" max="10244" width="3.7109375" style="411" customWidth="1"/>
    <col min="10245" max="10245" width="14.7109375" style="411" customWidth="1"/>
    <col min="10246" max="10247" width="9.5703125" style="411" customWidth="1"/>
    <col min="10248" max="10248" width="10.7109375" style="411" customWidth="1"/>
    <col min="10249" max="10249" width="6" style="411" customWidth="1"/>
    <col min="10250" max="10250" width="4.42578125" style="411" customWidth="1"/>
    <col min="10251" max="10251" width="9.85546875" style="411" customWidth="1"/>
    <col min="10252" max="10252" width="10.28515625" style="411" customWidth="1"/>
    <col min="10253" max="10254" width="5.140625" style="411" customWidth="1"/>
    <col min="10255" max="10255" width="1.7109375" style="411" customWidth="1"/>
    <col min="10256" max="10256" width="10.7109375" style="411" customWidth="1"/>
    <col min="10257" max="10257" width="3.5703125" style="411" customWidth="1"/>
    <col min="10258" max="10258" width="1.42578125" style="411" customWidth="1"/>
    <col min="10259" max="10259" width="7" style="411" customWidth="1"/>
    <col min="10260" max="10268" width="0" style="411" hidden="1" customWidth="1"/>
    <col min="10269" max="10269" width="9.42578125" style="411" customWidth="1"/>
    <col min="10270" max="10270" width="12.85546875" style="411" customWidth="1"/>
    <col min="10271" max="10271" width="14" style="411" customWidth="1"/>
    <col min="10272" max="10283" width="9.140625" style="411"/>
    <col min="10284" max="10304" width="0" style="411" hidden="1" customWidth="1"/>
    <col min="10305" max="10496" width="9.140625" style="411"/>
    <col min="10497" max="10497" width="7.140625" style="411" customWidth="1"/>
    <col min="10498" max="10498" width="1.42578125" style="411" customWidth="1"/>
    <col min="10499" max="10499" width="3.5703125" style="411" customWidth="1"/>
    <col min="10500" max="10500" width="3.7109375" style="411" customWidth="1"/>
    <col min="10501" max="10501" width="14.7109375" style="411" customWidth="1"/>
    <col min="10502" max="10503" width="9.5703125" style="411" customWidth="1"/>
    <col min="10504" max="10504" width="10.7109375" style="411" customWidth="1"/>
    <col min="10505" max="10505" width="6" style="411" customWidth="1"/>
    <col min="10506" max="10506" width="4.42578125" style="411" customWidth="1"/>
    <col min="10507" max="10507" width="9.85546875" style="411" customWidth="1"/>
    <col min="10508" max="10508" width="10.28515625" style="411" customWidth="1"/>
    <col min="10509" max="10510" width="5.140625" style="411" customWidth="1"/>
    <col min="10511" max="10511" width="1.7109375" style="411" customWidth="1"/>
    <col min="10512" max="10512" width="10.7109375" style="411" customWidth="1"/>
    <col min="10513" max="10513" width="3.5703125" style="411" customWidth="1"/>
    <col min="10514" max="10514" width="1.42578125" style="411" customWidth="1"/>
    <col min="10515" max="10515" width="7" style="411" customWidth="1"/>
    <col min="10516" max="10524" width="0" style="411" hidden="1" customWidth="1"/>
    <col min="10525" max="10525" width="9.42578125" style="411" customWidth="1"/>
    <col min="10526" max="10526" width="12.85546875" style="411" customWidth="1"/>
    <col min="10527" max="10527" width="14" style="411" customWidth="1"/>
    <col min="10528" max="10539" width="9.140625" style="411"/>
    <col min="10540" max="10560" width="0" style="411" hidden="1" customWidth="1"/>
    <col min="10561" max="10752" width="9.140625" style="411"/>
    <col min="10753" max="10753" width="7.140625" style="411" customWidth="1"/>
    <col min="10754" max="10754" width="1.42578125" style="411" customWidth="1"/>
    <col min="10755" max="10755" width="3.5703125" style="411" customWidth="1"/>
    <col min="10756" max="10756" width="3.7109375" style="411" customWidth="1"/>
    <col min="10757" max="10757" width="14.7109375" style="411" customWidth="1"/>
    <col min="10758" max="10759" width="9.5703125" style="411" customWidth="1"/>
    <col min="10760" max="10760" width="10.7109375" style="411" customWidth="1"/>
    <col min="10761" max="10761" width="6" style="411" customWidth="1"/>
    <col min="10762" max="10762" width="4.42578125" style="411" customWidth="1"/>
    <col min="10763" max="10763" width="9.85546875" style="411" customWidth="1"/>
    <col min="10764" max="10764" width="10.28515625" style="411" customWidth="1"/>
    <col min="10765" max="10766" width="5.140625" style="411" customWidth="1"/>
    <col min="10767" max="10767" width="1.7109375" style="411" customWidth="1"/>
    <col min="10768" max="10768" width="10.7109375" style="411" customWidth="1"/>
    <col min="10769" max="10769" width="3.5703125" style="411" customWidth="1"/>
    <col min="10770" max="10770" width="1.42578125" style="411" customWidth="1"/>
    <col min="10771" max="10771" width="7" style="411" customWidth="1"/>
    <col min="10772" max="10780" width="0" style="411" hidden="1" customWidth="1"/>
    <col min="10781" max="10781" width="9.42578125" style="411" customWidth="1"/>
    <col min="10782" max="10782" width="12.85546875" style="411" customWidth="1"/>
    <col min="10783" max="10783" width="14" style="411" customWidth="1"/>
    <col min="10784" max="10795" width="9.140625" style="411"/>
    <col min="10796" max="10816" width="0" style="411" hidden="1" customWidth="1"/>
    <col min="10817" max="11008" width="9.140625" style="411"/>
    <col min="11009" max="11009" width="7.140625" style="411" customWidth="1"/>
    <col min="11010" max="11010" width="1.42578125" style="411" customWidth="1"/>
    <col min="11011" max="11011" width="3.5703125" style="411" customWidth="1"/>
    <col min="11012" max="11012" width="3.7109375" style="411" customWidth="1"/>
    <col min="11013" max="11013" width="14.7109375" style="411" customWidth="1"/>
    <col min="11014" max="11015" width="9.5703125" style="411" customWidth="1"/>
    <col min="11016" max="11016" width="10.7109375" style="411" customWidth="1"/>
    <col min="11017" max="11017" width="6" style="411" customWidth="1"/>
    <col min="11018" max="11018" width="4.42578125" style="411" customWidth="1"/>
    <col min="11019" max="11019" width="9.85546875" style="411" customWidth="1"/>
    <col min="11020" max="11020" width="10.28515625" style="411" customWidth="1"/>
    <col min="11021" max="11022" width="5.140625" style="411" customWidth="1"/>
    <col min="11023" max="11023" width="1.7109375" style="411" customWidth="1"/>
    <col min="11024" max="11024" width="10.7109375" style="411" customWidth="1"/>
    <col min="11025" max="11025" width="3.5703125" style="411" customWidth="1"/>
    <col min="11026" max="11026" width="1.42578125" style="411" customWidth="1"/>
    <col min="11027" max="11027" width="7" style="411" customWidth="1"/>
    <col min="11028" max="11036" width="0" style="411" hidden="1" customWidth="1"/>
    <col min="11037" max="11037" width="9.42578125" style="411" customWidth="1"/>
    <col min="11038" max="11038" width="12.85546875" style="411" customWidth="1"/>
    <col min="11039" max="11039" width="14" style="411" customWidth="1"/>
    <col min="11040" max="11051" width="9.140625" style="411"/>
    <col min="11052" max="11072" width="0" style="411" hidden="1" customWidth="1"/>
    <col min="11073" max="11264" width="9.140625" style="411"/>
    <col min="11265" max="11265" width="7.140625" style="411" customWidth="1"/>
    <col min="11266" max="11266" width="1.42578125" style="411" customWidth="1"/>
    <col min="11267" max="11267" width="3.5703125" style="411" customWidth="1"/>
    <col min="11268" max="11268" width="3.7109375" style="411" customWidth="1"/>
    <col min="11269" max="11269" width="14.7109375" style="411" customWidth="1"/>
    <col min="11270" max="11271" width="9.5703125" style="411" customWidth="1"/>
    <col min="11272" max="11272" width="10.7109375" style="411" customWidth="1"/>
    <col min="11273" max="11273" width="6" style="411" customWidth="1"/>
    <col min="11274" max="11274" width="4.42578125" style="411" customWidth="1"/>
    <col min="11275" max="11275" width="9.85546875" style="411" customWidth="1"/>
    <col min="11276" max="11276" width="10.28515625" style="411" customWidth="1"/>
    <col min="11277" max="11278" width="5.140625" style="411" customWidth="1"/>
    <col min="11279" max="11279" width="1.7109375" style="411" customWidth="1"/>
    <col min="11280" max="11280" width="10.7109375" style="411" customWidth="1"/>
    <col min="11281" max="11281" width="3.5703125" style="411" customWidth="1"/>
    <col min="11282" max="11282" width="1.42578125" style="411" customWidth="1"/>
    <col min="11283" max="11283" width="7" style="411" customWidth="1"/>
    <col min="11284" max="11292" width="0" style="411" hidden="1" customWidth="1"/>
    <col min="11293" max="11293" width="9.42578125" style="411" customWidth="1"/>
    <col min="11294" max="11294" width="12.85546875" style="411" customWidth="1"/>
    <col min="11295" max="11295" width="14" style="411" customWidth="1"/>
    <col min="11296" max="11307" width="9.140625" style="411"/>
    <col min="11308" max="11328" width="0" style="411" hidden="1" customWidth="1"/>
    <col min="11329" max="11520" width="9.140625" style="411"/>
    <col min="11521" max="11521" width="7.140625" style="411" customWidth="1"/>
    <col min="11522" max="11522" width="1.42578125" style="411" customWidth="1"/>
    <col min="11523" max="11523" width="3.5703125" style="411" customWidth="1"/>
    <col min="11524" max="11524" width="3.7109375" style="411" customWidth="1"/>
    <col min="11525" max="11525" width="14.7109375" style="411" customWidth="1"/>
    <col min="11526" max="11527" width="9.5703125" style="411" customWidth="1"/>
    <col min="11528" max="11528" width="10.7109375" style="411" customWidth="1"/>
    <col min="11529" max="11529" width="6" style="411" customWidth="1"/>
    <col min="11530" max="11530" width="4.42578125" style="411" customWidth="1"/>
    <col min="11531" max="11531" width="9.85546875" style="411" customWidth="1"/>
    <col min="11532" max="11532" width="10.28515625" style="411" customWidth="1"/>
    <col min="11533" max="11534" width="5.140625" style="411" customWidth="1"/>
    <col min="11535" max="11535" width="1.7109375" style="411" customWidth="1"/>
    <col min="11536" max="11536" width="10.7109375" style="411" customWidth="1"/>
    <col min="11537" max="11537" width="3.5703125" style="411" customWidth="1"/>
    <col min="11538" max="11538" width="1.42578125" style="411" customWidth="1"/>
    <col min="11539" max="11539" width="7" style="411" customWidth="1"/>
    <col min="11540" max="11548" width="0" style="411" hidden="1" customWidth="1"/>
    <col min="11549" max="11549" width="9.42578125" style="411" customWidth="1"/>
    <col min="11550" max="11550" width="12.85546875" style="411" customWidth="1"/>
    <col min="11551" max="11551" width="14" style="411" customWidth="1"/>
    <col min="11552" max="11563" width="9.140625" style="411"/>
    <col min="11564" max="11584" width="0" style="411" hidden="1" customWidth="1"/>
    <col min="11585" max="11776" width="9.140625" style="411"/>
    <col min="11777" max="11777" width="7.140625" style="411" customWidth="1"/>
    <col min="11778" max="11778" width="1.42578125" style="411" customWidth="1"/>
    <col min="11779" max="11779" width="3.5703125" style="411" customWidth="1"/>
    <col min="11780" max="11780" width="3.7109375" style="411" customWidth="1"/>
    <col min="11781" max="11781" width="14.7109375" style="411" customWidth="1"/>
    <col min="11782" max="11783" width="9.5703125" style="411" customWidth="1"/>
    <col min="11784" max="11784" width="10.7109375" style="411" customWidth="1"/>
    <col min="11785" max="11785" width="6" style="411" customWidth="1"/>
    <col min="11786" max="11786" width="4.42578125" style="411" customWidth="1"/>
    <col min="11787" max="11787" width="9.85546875" style="411" customWidth="1"/>
    <col min="11788" max="11788" width="10.28515625" style="411" customWidth="1"/>
    <col min="11789" max="11790" width="5.140625" style="411" customWidth="1"/>
    <col min="11791" max="11791" width="1.7109375" style="411" customWidth="1"/>
    <col min="11792" max="11792" width="10.7109375" style="411" customWidth="1"/>
    <col min="11793" max="11793" width="3.5703125" style="411" customWidth="1"/>
    <col min="11794" max="11794" width="1.42578125" style="411" customWidth="1"/>
    <col min="11795" max="11795" width="7" style="411" customWidth="1"/>
    <col min="11796" max="11804" width="0" style="411" hidden="1" customWidth="1"/>
    <col min="11805" max="11805" width="9.42578125" style="411" customWidth="1"/>
    <col min="11806" max="11806" width="12.85546875" style="411" customWidth="1"/>
    <col min="11807" max="11807" width="14" style="411" customWidth="1"/>
    <col min="11808" max="11819" width="9.140625" style="411"/>
    <col min="11820" max="11840" width="0" style="411" hidden="1" customWidth="1"/>
    <col min="11841" max="12032" width="9.140625" style="411"/>
    <col min="12033" max="12033" width="7.140625" style="411" customWidth="1"/>
    <col min="12034" max="12034" width="1.42578125" style="411" customWidth="1"/>
    <col min="12035" max="12035" width="3.5703125" style="411" customWidth="1"/>
    <col min="12036" max="12036" width="3.7109375" style="411" customWidth="1"/>
    <col min="12037" max="12037" width="14.7109375" style="411" customWidth="1"/>
    <col min="12038" max="12039" width="9.5703125" style="411" customWidth="1"/>
    <col min="12040" max="12040" width="10.7109375" style="411" customWidth="1"/>
    <col min="12041" max="12041" width="6" style="411" customWidth="1"/>
    <col min="12042" max="12042" width="4.42578125" style="411" customWidth="1"/>
    <col min="12043" max="12043" width="9.85546875" style="411" customWidth="1"/>
    <col min="12044" max="12044" width="10.28515625" style="411" customWidth="1"/>
    <col min="12045" max="12046" width="5.140625" style="411" customWidth="1"/>
    <col min="12047" max="12047" width="1.7109375" style="411" customWidth="1"/>
    <col min="12048" max="12048" width="10.7109375" style="411" customWidth="1"/>
    <col min="12049" max="12049" width="3.5703125" style="411" customWidth="1"/>
    <col min="12050" max="12050" width="1.42578125" style="411" customWidth="1"/>
    <col min="12051" max="12051" width="7" style="411" customWidth="1"/>
    <col min="12052" max="12060" width="0" style="411" hidden="1" customWidth="1"/>
    <col min="12061" max="12061" width="9.42578125" style="411" customWidth="1"/>
    <col min="12062" max="12062" width="12.85546875" style="411" customWidth="1"/>
    <col min="12063" max="12063" width="14" style="411" customWidth="1"/>
    <col min="12064" max="12075" width="9.140625" style="411"/>
    <col min="12076" max="12096" width="0" style="411" hidden="1" customWidth="1"/>
    <col min="12097" max="12288" width="9.140625" style="411"/>
    <col min="12289" max="12289" width="7.140625" style="411" customWidth="1"/>
    <col min="12290" max="12290" width="1.42578125" style="411" customWidth="1"/>
    <col min="12291" max="12291" width="3.5703125" style="411" customWidth="1"/>
    <col min="12292" max="12292" width="3.7109375" style="411" customWidth="1"/>
    <col min="12293" max="12293" width="14.7109375" style="411" customWidth="1"/>
    <col min="12294" max="12295" width="9.5703125" style="411" customWidth="1"/>
    <col min="12296" max="12296" width="10.7109375" style="411" customWidth="1"/>
    <col min="12297" max="12297" width="6" style="411" customWidth="1"/>
    <col min="12298" max="12298" width="4.42578125" style="411" customWidth="1"/>
    <col min="12299" max="12299" width="9.85546875" style="411" customWidth="1"/>
    <col min="12300" max="12300" width="10.28515625" style="411" customWidth="1"/>
    <col min="12301" max="12302" width="5.140625" style="411" customWidth="1"/>
    <col min="12303" max="12303" width="1.7109375" style="411" customWidth="1"/>
    <col min="12304" max="12304" width="10.7109375" style="411" customWidth="1"/>
    <col min="12305" max="12305" width="3.5703125" style="411" customWidth="1"/>
    <col min="12306" max="12306" width="1.42578125" style="411" customWidth="1"/>
    <col min="12307" max="12307" width="7" style="411" customWidth="1"/>
    <col min="12308" max="12316" width="0" style="411" hidden="1" customWidth="1"/>
    <col min="12317" max="12317" width="9.42578125" style="411" customWidth="1"/>
    <col min="12318" max="12318" width="12.85546875" style="411" customWidth="1"/>
    <col min="12319" max="12319" width="14" style="411" customWidth="1"/>
    <col min="12320" max="12331" width="9.140625" style="411"/>
    <col min="12332" max="12352" width="0" style="411" hidden="1" customWidth="1"/>
    <col min="12353" max="12544" width="9.140625" style="411"/>
    <col min="12545" max="12545" width="7.140625" style="411" customWidth="1"/>
    <col min="12546" max="12546" width="1.42578125" style="411" customWidth="1"/>
    <col min="12547" max="12547" width="3.5703125" style="411" customWidth="1"/>
    <col min="12548" max="12548" width="3.7109375" style="411" customWidth="1"/>
    <col min="12549" max="12549" width="14.7109375" style="411" customWidth="1"/>
    <col min="12550" max="12551" width="9.5703125" style="411" customWidth="1"/>
    <col min="12552" max="12552" width="10.7109375" style="411" customWidth="1"/>
    <col min="12553" max="12553" width="6" style="411" customWidth="1"/>
    <col min="12554" max="12554" width="4.42578125" style="411" customWidth="1"/>
    <col min="12555" max="12555" width="9.85546875" style="411" customWidth="1"/>
    <col min="12556" max="12556" width="10.28515625" style="411" customWidth="1"/>
    <col min="12557" max="12558" width="5.140625" style="411" customWidth="1"/>
    <col min="12559" max="12559" width="1.7109375" style="411" customWidth="1"/>
    <col min="12560" max="12560" width="10.7109375" style="411" customWidth="1"/>
    <col min="12561" max="12561" width="3.5703125" style="411" customWidth="1"/>
    <col min="12562" max="12562" width="1.42578125" style="411" customWidth="1"/>
    <col min="12563" max="12563" width="7" style="411" customWidth="1"/>
    <col min="12564" max="12572" width="0" style="411" hidden="1" customWidth="1"/>
    <col min="12573" max="12573" width="9.42578125" style="411" customWidth="1"/>
    <col min="12574" max="12574" width="12.85546875" style="411" customWidth="1"/>
    <col min="12575" max="12575" width="14" style="411" customWidth="1"/>
    <col min="12576" max="12587" width="9.140625" style="411"/>
    <col min="12588" max="12608" width="0" style="411" hidden="1" customWidth="1"/>
    <col min="12609" max="12800" width="9.140625" style="411"/>
    <col min="12801" max="12801" width="7.140625" style="411" customWidth="1"/>
    <col min="12802" max="12802" width="1.42578125" style="411" customWidth="1"/>
    <col min="12803" max="12803" width="3.5703125" style="411" customWidth="1"/>
    <col min="12804" max="12804" width="3.7109375" style="411" customWidth="1"/>
    <col min="12805" max="12805" width="14.7109375" style="411" customWidth="1"/>
    <col min="12806" max="12807" width="9.5703125" style="411" customWidth="1"/>
    <col min="12808" max="12808" width="10.7109375" style="411" customWidth="1"/>
    <col min="12809" max="12809" width="6" style="411" customWidth="1"/>
    <col min="12810" max="12810" width="4.42578125" style="411" customWidth="1"/>
    <col min="12811" max="12811" width="9.85546875" style="411" customWidth="1"/>
    <col min="12812" max="12812" width="10.28515625" style="411" customWidth="1"/>
    <col min="12813" max="12814" width="5.140625" style="411" customWidth="1"/>
    <col min="12815" max="12815" width="1.7109375" style="411" customWidth="1"/>
    <col min="12816" max="12816" width="10.7109375" style="411" customWidth="1"/>
    <col min="12817" max="12817" width="3.5703125" style="411" customWidth="1"/>
    <col min="12818" max="12818" width="1.42578125" style="411" customWidth="1"/>
    <col min="12819" max="12819" width="7" style="411" customWidth="1"/>
    <col min="12820" max="12828" width="0" style="411" hidden="1" customWidth="1"/>
    <col min="12829" max="12829" width="9.42578125" style="411" customWidth="1"/>
    <col min="12830" max="12830" width="12.85546875" style="411" customWidth="1"/>
    <col min="12831" max="12831" width="14" style="411" customWidth="1"/>
    <col min="12832" max="12843" width="9.140625" style="411"/>
    <col min="12844" max="12864" width="0" style="411" hidden="1" customWidth="1"/>
    <col min="12865" max="13056" width="9.140625" style="411"/>
    <col min="13057" max="13057" width="7.140625" style="411" customWidth="1"/>
    <col min="13058" max="13058" width="1.42578125" style="411" customWidth="1"/>
    <col min="13059" max="13059" width="3.5703125" style="411" customWidth="1"/>
    <col min="13060" max="13060" width="3.7109375" style="411" customWidth="1"/>
    <col min="13061" max="13061" width="14.7109375" style="411" customWidth="1"/>
    <col min="13062" max="13063" width="9.5703125" style="411" customWidth="1"/>
    <col min="13064" max="13064" width="10.7109375" style="411" customWidth="1"/>
    <col min="13065" max="13065" width="6" style="411" customWidth="1"/>
    <col min="13066" max="13066" width="4.42578125" style="411" customWidth="1"/>
    <col min="13067" max="13067" width="9.85546875" style="411" customWidth="1"/>
    <col min="13068" max="13068" width="10.28515625" style="411" customWidth="1"/>
    <col min="13069" max="13070" width="5.140625" style="411" customWidth="1"/>
    <col min="13071" max="13071" width="1.7109375" style="411" customWidth="1"/>
    <col min="13072" max="13072" width="10.7109375" style="411" customWidth="1"/>
    <col min="13073" max="13073" width="3.5703125" style="411" customWidth="1"/>
    <col min="13074" max="13074" width="1.42578125" style="411" customWidth="1"/>
    <col min="13075" max="13075" width="7" style="411" customWidth="1"/>
    <col min="13076" max="13084" width="0" style="411" hidden="1" customWidth="1"/>
    <col min="13085" max="13085" width="9.42578125" style="411" customWidth="1"/>
    <col min="13086" max="13086" width="12.85546875" style="411" customWidth="1"/>
    <col min="13087" max="13087" width="14" style="411" customWidth="1"/>
    <col min="13088" max="13099" width="9.140625" style="411"/>
    <col min="13100" max="13120" width="0" style="411" hidden="1" customWidth="1"/>
    <col min="13121" max="13312" width="9.140625" style="411"/>
    <col min="13313" max="13313" width="7.140625" style="411" customWidth="1"/>
    <col min="13314" max="13314" width="1.42578125" style="411" customWidth="1"/>
    <col min="13315" max="13315" width="3.5703125" style="411" customWidth="1"/>
    <col min="13316" max="13316" width="3.7109375" style="411" customWidth="1"/>
    <col min="13317" max="13317" width="14.7109375" style="411" customWidth="1"/>
    <col min="13318" max="13319" width="9.5703125" style="411" customWidth="1"/>
    <col min="13320" max="13320" width="10.7109375" style="411" customWidth="1"/>
    <col min="13321" max="13321" width="6" style="411" customWidth="1"/>
    <col min="13322" max="13322" width="4.42578125" style="411" customWidth="1"/>
    <col min="13323" max="13323" width="9.85546875" style="411" customWidth="1"/>
    <col min="13324" max="13324" width="10.28515625" style="411" customWidth="1"/>
    <col min="13325" max="13326" width="5.140625" style="411" customWidth="1"/>
    <col min="13327" max="13327" width="1.7109375" style="411" customWidth="1"/>
    <col min="13328" max="13328" width="10.7109375" style="411" customWidth="1"/>
    <col min="13329" max="13329" width="3.5703125" style="411" customWidth="1"/>
    <col min="13330" max="13330" width="1.42578125" style="411" customWidth="1"/>
    <col min="13331" max="13331" width="7" style="411" customWidth="1"/>
    <col min="13332" max="13340" width="0" style="411" hidden="1" customWidth="1"/>
    <col min="13341" max="13341" width="9.42578125" style="411" customWidth="1"/>
    <col min="13342" max="13342" width="12.85546875" style="411" customWidth="1"/>
    <col min="13343" max="13343" width="14" style="411" customWidth="1"/>
    <col min="13344" max="13355" width="9.140625" style="411"/>
    <col min="13356" max="13376" width="0" style="411" hidden="1" customWidth="1"/>
    <col min="13377" max="13568" width="9.140625" style="411"/>
    <col min="13569" max="13569" width="7.140625" style="411" customWidth="1"/>
    <col min="13570" max="13570" width="1.42578125" style="411" customWidth="1"/>
    <col min="13571" max="13571" width="3.5703125" style="411" customWidth="1"/>
    <col min="13572" max="13572" width="3.7109375" style="411" customWidth="1"/>
    <col min="13573" max="13573" width="14.7109375" style="411" customWidth="1"/>
    <col min="13574" max="13575" width="9.5703125" style="411" customWidth="1"/>
    <col min="13576" max="13576" width="10.7109375" style="411" customWidth="1"/>
    <col min="13577" max="13577" width="6" style="411" customWidth="1"/>
    <col min="13578" max="13578" width="4.42578125" style="411" customWidth="1"/>
    <col min="13579" max="13579" width="9.85546875" style="411" customWidth="1"/>
    <col min="13580" max="13580" width="10.28515625" style="411" customWidth="1"/>
    <col min="13581" max="13582" width="5.140625" style="411" customWidth="1"/>
    <col min="13583" max="13583" width="1.7109375" style="411" customWidth="1"/>
    <col min="13584" max="13584" width="10.7109375" style="411" customWidth="1"/>
    <col min="13585" max="13585" width="3.5703125" style="411" customWidth="1"/>
    <col min="13586" max="13586" width="1.42578125" style="411" customWidth="1"/>
    <col min="13587" max="13587" width="7" style="411" customWidth="1"/>
    <col min="13588" max="13596" width="0" style="411" hidden="1" customWidth="1"/>
    <col min="13597" max="13597" width="9.42578125" style="411" customWidth="1"/>
    <col min="13598" max="13598" width="12.85546875" style="411" customWidth="1"/>
    <col min="13599" max="13599" width="14" style="411" customWidth="1"/>
    <col min="13600" max="13611" width="9.140625" style="411"/>
    <col min="13612" max="13632" width="0" style="411" hidden="1" customWidth="1"/>
    <col min="13633" max="13824" width="9.140625" style="411"/>
    <col min="13825" max="13825" width="7.140625" style="411" customWidth="1"/>
    <col min="13826" max="13826" width="1.42578125" style="411" customWidth="1"/>
    <col min="13827" max="13827" width="3.5703125" style="411" customWidth="1"/>
    <col min="13828" max="13828" width="3.7109375" style="411" customWidth="1"/>
    <col min="13829" max="13829" width="14.7109375" style="411" customWidth="1"/>
    <col min="13830" max="13831" width="9.5703125" style="411" customWidth="1"/>
    <col min="13832" max="13832" width="10.7109375" style="411" customWidth="1"/>
    <col min="13833" max="13833" width="6" style="411" customWidth="1"/>
    <col min="13834" max="13834" width="4.42578125" style="411" customWidth="1"/>
    <col min="13835" max="13835" width="9.85546875" style="411" customWidth="1"/>
    <col min="13836" max="13836" width="10.28515625" style="411" customWidth="1"/>
    <col min="13837" max="13838" width="5.140625" style="411" customWidth="1"/>
    <col min="13839" max="13839" width="1.7109375" style="411" customWidth="1"/>
    <col min="13840" max="13840" width="10.7109375" style="411" customWidth="1"/>
    <col min="13841" max="13841" width="3.5703125" style="411" customWidth="1"/>
    <col min="13842" max="13842" width="1.42578125" style="411" customWidth="1"/>
    <col min="13843" max="13843" width="7" style="411" customWidth="1"/>
    <col min="13844" max="13852" width="0" style="411" hidden="1" customWidth="1"/>
    <col min="13853" max="13853" width="9.42578125" style="411" customWidth="1"/>
    <col min="13854" max="13854" width="12.85546875" style="411" customWidth="1"/>
    <col min="13855" max="13855" width="14" style="411" customWidth="1"/>
    <col min="13856" max="13867" width="9.140625" style="411"/>
    <col min="13868" max="13888" width="0" style="411" hidden="1" customWidth="1"/>
    <col min="13889" max="14080" width="9.140625" style="411"/>
    <col min="14081" max="14081" width="7.140625" style="411" customWidth="1"/>
    <col min="14082" max="14082" width="1.42578125" style="411" customWidth="1"/>
    <col min="14083" max="14083" width="3.5703125" style="411" customWidth="1"/>
    <col min="14084" max="14084" width="3.7109375" style="411" customWidth="1"/>
    <col min="14085" max="14085" width="14.7109375" style="411" customWidth="1"/>
    <col min="14086" max="14087" width="9.5703125" style="411" customWidth="1"/>
    <col min="14088" max="14088" width="10.7109375" style="411" customWidth="1"/>
    <col min="14089" max="14089" width="6" style="411" customWidth="1"/>
    <col min="14090" max="14090" width="4.42578125" style="411" customWidth="1"/>
    <col min="14091" max="14091" width="9.85546875" style="411" customWidth="1"/>
    <col min="14092" max="14092" width="10.28515625" style="411" customWidth="1"/>
    <col min="14093" max="14094" width="5.140625" style="411" customWidth="1"/>
    <col min="14095" max="14095" width="1.7109375" style="411" customWidth="1"/>
    <col min="14096" max="14096" width="10.7109375" style="411" customWidth="1"/>
    <col min="14097" max="14097" width="3.5703125" style="411" customWidth="1"/>
    <col min="14098" max="14098" width="1.42578125" style="411" customWidth="1"/>
    <col min="14099" max="14099" width="7" style="411" customWidth="1"/>
    <col min="14100" max="14108" width="0" style="411" hidden="1" customWidth="1"/>
    <col min="14109" max="14109" width="9.42578125" style="411" customWidth="1"/>
    <col min="14110" max="14110" width="12.85546875" style="411" customWidth="1"/>
    <col min="14111" max="14111" width="14" style="411" customWidth="1"/>
    <col min="14112" max="14123" width="9.140625" style="411"/>
    <col min="14124" max="14144" width="0" style="411" hidden="1" customWidth="1"/>
    <col min="14145" max="14336" width="9.140625" style="411"/>
    <col min="14337" max="14337" width="7.140625" style="411" customWidth="1"/>
    <col min="14338" max="14338" width="1.42578125" style="411" customWidth="1"/>
    <col min="14339" max="14339" width="3.5703125" style="411" customWidth="1"/>
    <col min="14340" max="14340" width="3.7109375" style="411" customWidth="1"/>
    <col min="14341" max="14341" width="14.7109375" style="411" customWidth="1"/>
    <col min="14342" max="14343" width="9.5703125" style="411" customWidth="1"/>
    <col min="14344" max="14344" width="10.7109375" style="411" customWidth="1"/>
    <col min="14345" max="14345" width="6" style="411" customWidth="1"/>
    <col min="14346" max="14346" width="4.42578125" style="411" customWidth="1"/>
    <col min="14347" max="14347" width="9.85546875" style="411" customWidth="1"/>
    <col min="14348" max="14348" width="10.28515625" style="411" customWidth="1"/>
    <col min="14349" max="14350" width="5.140625" style="411" customWidth="1"/>
    <col min="14351" max="14351" width="1.7109375" style="411" customWidth="1"/>
    <col min="14352" max="14352" width="10.7109375" style="411" customWidth="1"/>
    <col min="14353" max="14353" width="3.5703125" style="411" customWidth="1"/>
    <col min="14354" max="14354" width="1.42578125" style="411" customWidth="1"/>
    <col min="14355" max="14355" width="7" style="411" customWidth="1"/>
    <col min="14356" max="14364" width="0" style="411" hidden="1" customWidth="1"/>
    <col min="14365" max="14365" width="9.42578125" style="411" customWidth="1"/>
    <col min="14366" max="14366" width="12.85546875" style="411" customWidth="1"/>
    <col min="14367" max="14367" width="14" style="411" customWidth="1"/>
    <col min="14368" max="14379" width="9.140625" style="411"/>
    <col min="14380" max="14400" width="0" style="411" hidden="1" customWidth="1"/>
    <col min="14401" max="14592" width="9.140625" style="411"/>
    <col min="14593" max="14593" width="7.140625" style="411" customWidth="1"/>
    <col min="14594" max="14594" width="1.42578125" style="411" customWidth="1"/>
    <col min="14595" max="14595" width="3.5703125" style="411" customWidth="1"/>
    <col min="14596" max="14596" width="3.7109375" style="411" customWidth="1"/>
    <col min="14597" max="14597" width="14.7109375" style="411" customWidth="1"/>
    <col min="14598" max="14599" width="9.5703125" style="411" customWidth="1"/>
    <col min="14600" max="14600" width="10.7109375" style="411" customWidth="1"/>
    <col min="14601" max="14601" width="6" style="411" customWidth="1"/>
    <col min="14602" max="14602" width="4.42578125" style="411" customWidth="1"/>
    <col min="14603" max="14603" width="9.85546875" style="411" customWidth="1"/>
    <col min="14604" max="14604" width="10.28515625" style="411" customWidth="1"/>
    <col min="14605" max="14606" width="5.140625" style="411" customWidth="1"/>
    <col min="14607" max="14607" width="1.7109375" style="411" customWidth="1"/>
    <col min="14608" max="14608" width="10.7109375" style="411" customWidth="1"/>
    <col min="14609" max="14609" width="3.5703125" style="411" customWidth="1"/>
    <col min="14610" max="14610" width="1.42578125" style="411" customWidth="1"/>
    <col min="14611" max="14611" width="7" style="411" customWidth="1"/>
    <col min="14612" max="14620" width="0" style="411" hidden="1" customWidth="1"/>
    <col min="14621" max="14621" width="9.42578125" style="411" customWidth="1"/>
    <col min="14622" max="14622" width="12.85546875" style="411" customWidth="1"/>
    <col min="14623" max="14623" width="14" style="411" customWidth="1"/>
    <col min="14624" max="14635" width="9.140625" style="411"/>
    <col min="14636" max="14656" width="0" style="411" hidden="1" customWidth="1"/>
    <col min="14657" max="14848" width="9.140625" style="411"/>
    <col min="14849" max="14849" width="7.140625" style="411" customWidth="1"/>
    <col min="14850" max="14850" width="1.42578125" style="411" customWidth="1"/>
    <col min="14851" max="14851" width="3.5703125" style="411" customWidth="1"/>
    <col min="14852" max="14852" width="3.7109375" style="411" customWidth="1"/>
    <col min="14853" max="14853" width="14.7109375" style="411" customWidth="1"/>
    <col min="14854" max="14855" width="9.5703125" style="411" customWidth="1"/>
    <col min="14856" max="14856" width="10.7109375" style="411" customWidth="1"/>
    <col min="14857" max="14857" width="6" style="411" customWidth="1"/>
    <col min="14858" max="14858" width="4.42578125" style="411" customWidth="1"/>
    <col min="14859" max="14859" width="9.85546875" style="411" customWidth="1"/>
    <col min="14860" max="14860" width="10.28515625" style="411" customWidth="1"/>
    <col min="14861" max="14862" width="5.140625" style="411" customWidth="1"/>
    <col min="14863" max="14863" width="1.7109375" style="411" customWidth="1"/>
    <col min="14864" max="14864" width="10.7109375" style="411" customWidth="1"/>
    <col min="14865" max="14865" width="3.5703125" style="411" customWidth="1"/>
    <col min="14866" max="14866" width="1.42578125" style="411" customWidth="1"/>
    <col min="14867" max="14867" width="7" style="411" customWidth="1"/>
    <col min="14868" max="14876" width="0" style="411" hidden="1" customWidth="1"/>
    <col min="14877" max="14877" width="9.42578125" style="411" customWidth="1"/>
    <col min="14878" max="14878" width="12.85546875" style="411" customWidth="1"/>
    <col min="14879" max="14879" width="14" style="411" customWidth="1"/>
    <col min="14880" max="14891" width="9.140625" style="411"/>
    <col min="14892" max="14912" width="0" style="411" hidden="1" customWidth="1"/>
    <col min="14913" max="15104" width="9.140625" style="411"/>
    <col min="15105" max="15105" width="7.140625" style="411" customWidth="1"/>
    <col min="15106" max="15106" width="1.42578125" style="411" customWidth="1"/>
    <col min="15107" max="15107" width="3.5703125" style="411" customWidth="1"/>
    <col min="15108" max="15108" width="3.7109375" style="411" customWidth="1"/>
    <col min="15109" max="15109" width="14.7109375" style="411" customWidth="1"/>
    <col min="15110" max="15111" width="9.5703125" style="411" customWidth="1"/>
    <col min="15112" max="15112" width="10.7109375" style="411" customWidth="1"/>
    <col min="15113" max="15113" width="6" style="411" customWidth="1"/>
    <col min="15114" max="15114" width="4.42578125" style="411" customWidth="1"/>
    <col min="15115" max="15115" width="9.85546875" style="411" customWidth="1"/>
    <col min="15116" max="15116" width="10.28515625" style="411" customWidth="1"/>
    <col min="15117" max="15118" width="5.140625" style="411" customWidth="1"/>
    <col min="15119" max="15119" width="1.7109375" style="411" customWidth="1"/>
    <col min="15120" max="15120" width="10.7109375" style="411" customWidth="1"/>
    <col min="15121" max="15121" width="3.5703125" style="411" customWidth="1"/>
    <col min="15122" max="15122" width="1.42578125" style="411" customWidth="1"/>
    <col min="15123" max="15123" width="7" style="411" customWidth="1"/>
    <col min="15124" max="15132" width="0" style="411" hidden="1" customWidth="1"/>
    <col min="15133" max="15133" width="9.42578125" style="411" customWidth="1"/>
    <col min="15134" max="15134" width="12.85546875" style="411" customWidth="1"/>
    <col min="15135" max="15135" width="14" style="411" customWidth="1"/>
    <col min="15136" max="15147" width="9.140625" style="411"/>
    <col min="15148" max="15168" width="0" style="411" hidden="1" customWidth="1"/>
    <col min="15169" max="15360" width="9.140625" style="411"/>
    <col min="15361" max="15361" width="7.140625" style="411" customWidth="1"/>
    <col min="15362" max="15362" width="1.42578125" style="411" customWidth="1"/>
    <col min="15363" max="15363" width="3.5703125" style="411" customWidth="1"/>
    <col min="15364" max="15364" width="3.7109375" style="411" customWidth="1"/>
    <col min="15365" max="15365" width="14.7109375" style="411" customWidth="1"/>
    <col min="15366" max="15367" width="9.5703125" style="411" customWidth="1"/>
    <col min="15368" max="15368" width="10.7109375" style="411" customWidth="1"/>
    <col min="15369" max="15369" width="6" style="411" customWidth="1"/>
    <col min="15370" max="15370" width="4.42578125" style="411" customWidth="1"/>
    <col min="15371" max="15371" width="9.85546875" style="411" customWidth="1"/>
    <col min="15372" max="15372" width="10.28515625" style="411" customWidth="1"/>
    <col min="15373" max="15374" width="5.140625" style="411" customWidth="1"/>
    <col min="15375" max="15375" width="1.7109375" style="411" customWidth="1"/>
    <col min="15376" max="15376" width="10.7109375" style="411" customWidth="1"/>
    <col min="15377" max="15377" width="3.5703125" style="411" customWidth="1"/>
    <col min="15378" max="15378" width="1.42578125" style="411" customWidth="1"/>
    <col min="15379" max="15379" width="7" style="411" customWidth="1"/>
    <col min="15380" max="15388" width="0" style="411" hidden="1" customWidth="1"/>
    <col min="15389" max="15389" width="9.42578125" style="411" customWidth="1"/>
    <col min="15390" max="15390" width="12.85546875" style="411" customWidth="1"/>
    <col min="15391" max="15391" width="14" style="411" customWidth="1"/>
    <col min="15392" max="15403" width="9.140625" style="411"/>
    <col min="15404" max="15424" width="0" style="411" hidden="1" customWidth="1"/>
    <col min="15425" max="15616" width="9.140625" style="411"/>
    <col min="15617" max="15617" width="7.140625" style="411" customWidth="1"/>
    <col min="15618" max="15618" width="1.42578125" style="411" customWidth="1"/>
    <col min="15619" max="15619" width="3.5703125" style="411" customWidth="1"/>
    <col min="15620" max="15620" width="3.7109375" style="411" customWidth="1"/>
    <col min="15621" max="15621" width="14.7109375" style="411" customWidth="1"/>
    <col min="15622" max="15623" width="9.5703125" style="411" customWidth="1"/>
    <col min="15624" max="15624" width="10.7109375" style="411" customWidth="1"/>
    <col min="15625" max="15625" width="6" style="411" customWidth="1"/>
    <col min="15626" max="15626" width="4.42578125" style="411" customWidth="1"/>
    <col min="15627" max="15627" width="9.85546875" style="411" customWidth="1"/>
    <col min="15628" max="15628" width="10.28515625" style="411" customWidth="1"/>
    <col min="15629" max="15630" width="5.140625" style="411" customWidth="1"/>
    <col min="15631" max="15631" width="1.7109375" style="411" customWidth="1"/>
    <col min="15632" max="15632" width="10.7109375" style="411" customWidth="1"/>
    <col min="15633" max="15633" width="3.5703125" style="411" customWidth="1"/>
    <col min="15634" max="15634" width="1.42578125" style="411" customWidth="1"/>
    <col min="15635" max="15635" width="7" style="411" customWidth="1"/>
    <col min="15636" max="15644" width="0" style="411" hidden="1" customWidth="1"/>
    <col min="15645" max="15645" width="9.42578125" style="411" customWidth="1"/>
    <col min="15646" max="15646" width="12.85546875" style="411" customWidth="1"/>
    <col min="15647" max="15647" width="14" style="411" customWidth="1"/>
    <col min="15648" max="15659" width="9.140625" style="411"/>
    <col min="15660" max="15680" width="0" style="411" hidden="1" customWidth="1"/>
    <col min="15681" max="15872" width="9.140625" style="411"/>
    <col min="15873" max="15873" width="7.140625" style="411" customWidth="1"/>
    <col min="15874" max="15874" width="1.42578125" style="411" customWidth="1"/>
    <col min="15875" max="15875" width="3.5703125" style="411" customWidth="1"/>
    <col min="15876" max="15876" width="3.7109375" style="411" customWidth="1"/>
    <col min="15877" max="15877" width="14.7109375" style="411" customWidth="1"/>
    <col min="15878" max="15879" width="9.5703125" style="411" customWidth="1"/>
    <col min="15880" max="15880" width="10.7109375" style="411" customWidth="1"/>
    <col min="15881" max="15881" width="6" style="411" customWidth="1"/>
    <col min="15882" max="15882" width="4.42578125" style="411" customWidth="1"/>
    <col min="15883" max="15883" width="9.85546875" style="411" customWidth="1"/>
    <col min="15884" max="15884" width="10.28515625" style="411" customWidth="1"/>
    <col min="15885" max="15886" width="5.140625" style="411" customWidth="1"/>
    <col min="15887" max="15887" width="1.7109375" style="411" customWidth="1"/>
    <col min="15888" max="15888" width="10.7109375" style="411" customWidth="1"/>
    <col min="15889" max="15889" width="3.5703125" style="411" customWidth="1"/>
    <col min="15890" max="15890" width="1.42578125" style="411" customWidth="1"/>
    <col min="15891" max="15891" width="7" style="411" customWidth="1"/>
    <col min="15892" max="15900" width="0" style="411" hidden="1" customWidth="1"/>
    <col min="15901" max="15901" width="9.42578125" style="411" customWidth="1"/>
    <col min="15902" max="15902" width="12.85546875" style="411" customWidth="1"/>
    <col min="15903" max="15903" width="14" style="411" customWidth="1"/>
    <col min="15904" max="15915" width="9.140625" style="411"/>
    <col min="15916" max="15936" width="0" style="411" hidden="1" customWidth="1"/>
    <col min="15937" max="16128" width="9.140625" style="411"/>
    <col min="16129" max="16129" width="7.140625" style="411" customWidth="1"/>
    <col min="16130" max="16130" width="1.42578125" style="411" customWidth="1"/>
    <col min="16131" max="16131" width="3.5703125" style="411" customWidth="1"/>
    <col min="16132" max="16132" width="3.7109375" style="411" customWidth="1"/>
    <col min="16133" max="16133" width="14.7109375" style="411" customWidth="1"/>
    <col min="16134" max="16135" width="9.5703125" style="411" customWidth="1"/>
    <col min="16136" max="16136" width="10.7109375" style="411" customWidth="1"/>
    <col min="16137" max="16137" width="6" style="411" customWidth="1"/>
    <col min="16138" max="16138" width="4.42578125" style="411" customWidth="1"/>
    <col min="16139" max="16139" width="9.85546875" style="411" customWidth="1"/>
    <col min="16140" max="16140" width="10.28515625" style="411" customWidth="1"/>
    <col min="16141" max="16142" width="5.140625" style="411" customWidth="1"/>
    <col min="16143" max="16143" width="1.7109375" style="411" customWidth="1"/>
    <col min="16144" max="16144" width="10.7109375" style="411" customWidth="1"/>
    <col min="16145" max="16145" width="3.5703125" style="411" customWidth="1"/>
    <col min="16146" max="16146" width="1.42578125" style="411" customWidth="1"/>
    <col min="16147" max="16147" width="7" style="411" customWidth="1"/>
    <col min="16148" max="16156" width="0" style="411" hidden="1" customWidth="1"/>
    <col min="16157" max="16157" width="9.42578125" style="411" customWidth="1"/>
    <col min="16158" max="16158" width="12.85546875" style="411" customWidth="1"/>
    <col min="16159" max="16159" width="14" style="411" customWidth="1"/>
    <col min="16160" max="16171" width="9.140625" style="411"/>
    <col min="16172" max="16192" width="0" style="411" hidden="1" customWidth="1"/>
    <col min="16193" max="16384" width="9.140625" style="411"/>
  </cols>
  <sheetData>
    <row r="2" spans="2:63" s="338" customFormat="1" ht="6.95" customHeight="1"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7"/>
    </row>
    <row r="3" spans="2:63" s="338" customFormat="1" ht="36.950000000000003" customHeight="1">
      <c r="B3" s="339"/>
      <c r="C3" s="582" t="s">
        <v>2025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340"/>
    </row>
    <row r="4" spans="2:63" s="338" customFormat="1" ht="6.95" customHeight="1">
      <c r="B4" s="33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340"/>
    </row>
    <row r="5" spans="2:63" s="338" customFormat="1" ht="30" customHeight="1">
      <c r="B5" s="339"/>
      <c r="C5" s="337" t="s">
        <v>1321</v>
      </c>
      <c r="D5" s="409"/>
      <c r="E5" s="409"/>
      <c r="F5" s="584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409"/>
      <c r="R5" s="340"/>
    </row>
    <row r="6" spans="2:63" s="338" customFormat="1" ht="36.950000000000003" customHeight="1">
      <c r="B6" s="339"/>
      <c r="C6" s="348" t="s">
        <v>1322</v>
      </c>
      <c r="D6" s="409"/>
      <c r="E6" s="409"/>
      <c r="F6" s="583" t="s">
        <v>2019</v>
      </c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409"/>
      <c r="R6" s="340"/>
    </row>
    <row r="7" spans="2:63" s="338" customFormat="1" ht="6.95" customHeight="1">
      <c r="B7" s="33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340"/>
    </row>
    <row r="8" spans="2:63" s="338" customFormat="1" ht="18" customHeight="1">
      <c r="B8" s="339"/>
      <c r="C8" s="337" t="s">
        <v>1323</v>
      </c>
      <c r="D8" s="409"/>
      <c r="E8" s="409"/>
      <c r="F8" s="410" t="s">
        <v>2020</v>
      </c>
      <c r="G8" s="409"/>
      <c r="H8" s="409"/>
      <c r="I8" s="409"/>
      <c r="J8" s="409"/>
      <c r="K8" s="337" t="s">
        <v>1324</v>
      </c>
      <c r="L8" s="409"/>
      <c r="M8" s="585"/>
      <c r="N8" s="581"/>
      <c r="O8" s="581"/>
      <c r="P8" s="581"/>
      <c r="Q8" s="409"/>
      <c r="R8" s="340"/>
    </row>
    <row r="9" spans="2:63" s="338" customFormat="1" ht="6.95" customHeight="1">
      <c r="B9" s="33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340"/>
    </row>
    <row r="10" spans="2:63" s="338" customFormat="1" ht="15">
      <c r="B10" s="339"/>
      <c r="C10" s="337" t="s">
        <v>1325</v>
      </c>
      <c r="D10" s="409"/>
      <c r="E10" s="409"/>
      <c r="F10" s="410"/>
      <c r="G10" s="409"/>
      <c r="H10" s="409"/>
      <c r="I10" s="409"/>
      <c r="J10" s="409"/>
      <c r="K10" s="337" t="s">
        <v>1327</v>
      </c>
      <c r="L10" s="409"/>
      <c r="M10" s="586"/>
      <c r="N10" s="581"/>
      <c r="O10" s="581"/>
      <c r="P10" s="581"/>
      <c r="Q10" s="581"/>
      <c r="R10" s="340"/>
    </row>
    <row r="11" spans="2:63" s="338" customFormat="1" ht="14.45" customHeight="1">
      <c r="B11" s="339"/>
      <c r="C11" s="337" t="s">
        <v>1326</v>
      </c>
      <c r="D11" s="409"/>
      <c r="E11" s="409"/>
      <c r="F11" s="410"/>
      <c r="G11" s="409"/>
      <c r="H11" s="409"/>
      <c r="I11" s="409"/>
      <c r="J11" s="409"/>
      <c r="K11" s="337" t="s">
        <v>1328</v>
      </c>
      <c r="L11" s="409"/>
      <c r="M11" s="586" t="s">
        <v>2021</v>
      </c>
      <c r="N11" s="581"/>
      <c r="O11" s="581"/>
      <c r="P11" s="581"/>
      <c r="Q11" s="581"/>
      <c r="R11" s="340"/>
    </row>
    <row r="12" spans="2:63" s="338" customFormat="1" ht="10.35" customHeight="1">
      <c r="B12" s="33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340"/>
    </row>
    <row r="13" spans="2:63" s="349" customFormat="1" ht="29.25" customHeight="1">
      <c r="B13" s="350"/>
      <c r="C13" s="351" t="s">
        <v>1335</v>
      </c>
      <c r="D13" s="405" t="s">
        <v>33</v>
      </c>
      <c r="E13" s="405" t="s">
        <v>31</v>
      </c>
      <c r="F13" s="591" t="s">
        <v>63</v>
      </c>
      <c r="G13" s="592"/>
      <c r="H13" s="592"/>
      <c r="I13" s="592"/>
      <c r="J13" s="405" t="s">
        <v>12</v>
      </c>
      <c r="K13" s="405" t="s">
        <v>1336</v>
      </c>
      <c r="L13" s="593" t="s">
        <v>1337</v>
      </c>
      <c r="M13" s="592"/>
      <c r="N13" s="591" t="s">
        <v>1331</v>
      </c>
      <c r="O13" s="592"/>
      <c r="P13" s="592"/>
      <c r="Q13" s="594"/>
      <c r="R13" s="352"/>
      <c r="T13" s="353" t="s">
        <v>1361</v>
      </c>
      <c r="U13" s="354" t="s">
        <v>24</v>
      </c>
      <c r="V13" s="354" t="s">
        <v>1362</v>
      </c>
      <c r="W13" s="354" t="s">
        <v>1363</v>
      </c>
      <c r="X13" s="354" t="s">
        <v>1364</v>
      </c>
      <c r="Y13" s="354" t="s">
        <v>1365</v>
      </c>
      <c r="Z13" s="354" t="s">
        <v>1366</v>
      </c>
      <c r="AA13" s="355" t="s">
        <v>1367</v>
      </c>
    </row>
    <row r="14" spans="2:63" s="338" customFormat="1" ht="29.25" customHeight="1">
      <c r="B14" s="339"/>
      <c r="C14" s="356" t="s">
        <v>1329</v>
      </c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595">
        <f>N15+N28</f>
        <v>0</v>
      </c>
      <c r="O14" s="596"/>
      <c r="P14" s="596"/>
      <c r="Q14" s="596"/>
      <c r="R14" s="340"/>
      <c r="T14" s="357"/>
      <c r="U14" s="341"/>
      <c r="V14" s="341"/>
      <c r="W14" s="358" t="e">
        <f>W15+W28+#REF!+#REF!</f>
        <v>#REF!</v>
      </c>
      <c r="X14" s="341"/>
      <c r="Y14" s="358" t="e">
        <f>Y15+Y28+#REF!+#REF!</f>
        <v>#REF!</v>
      </c>
      <c r="Z14" s="341"/>
      <c r="AA14" s="359" t="e">
        <f>AA15+AA28+#REF!+#REF!</f>
        <v>#REF!</v>
      </c>
      <c r="AT14" s="336" t="s">
        <v>1368</v>
      </c>
      <c r="AU14" s="336" t="s">
        <v>1360</v>
      </c>
      <c r="BK14" s="360" t="e">
        <f>BK15+BK28+#REF!+#REF!</f>
        <v>#REF!</v>
      </c>
    </row>
    <row r="15" spans="2:63" s="361" customFormat="1" ht="37.35" customHeight="1">
      <c r="B15" s="362"/>
      <c r="C15" s="363"/>
      <c r="D15" s="364" t="s">
        <v>1380</v>
      </c>
      <c r="E15" s="364"/>
      <c r="F15" s="364"/>
      <c r="G15" s="364"/>
      <c r="H15" s="364"/>
      <c r="I15" s="364"/>
      <c r="J15" s="364"/>
      <c r="K15" s="364"/>
      <c r="L15" s="364"/>
      <c r="M15" s="364"/>
      <c r="N15" s="587">
        <f>BK15</f>
        <v>0</v>
      </c>
      <c r="O15" s="588"/>
      <c r="P15" s="588"/>
      <c r="Q15" s="588"/>
      <c r="R15" s="365"/>
      <c r="T15" s="366"/>
      <c r="U15" s="363"/>
      <c r="V15" s="363"/>
      <c r="W15" s="367">
        <f>W16+W19+W23</f>
        <v>23.654999999999998</v>
      </c>
      <c r="X15" s="363"/>
      <c r="Y15" s="367">
        <f>Y16+Y19+Y23</f>
        <v>9.6000000000000009E-3</v>
      </c>
      <c r="Z15" s="363"/>
      <c r="AA15" s="368">
        <f>AA16+AA19+AA23</f>
        <v>0</v>
      </c>
      <c r="AR15" s="369" t="s">
        <v>2</v>
      </c>
      <c r="AT15" s="370" t="s">
        <v>1368</v>
      </c>
      <c r="AU15" s="370" t="s">
        <v>1369</v>
      </c>
      <c r="AY15" s="369" t="s">
        <v>1370</v>
      </c>
      <c r="BK15" s="371">
        <f>BK16+BK19+BK23</f>
        <v>0</v>
      </c>
    </row>
    <row r="16" spans="2:63" s="361" customFormat="1" ht="19.899999999999999" customHeight="1">
      <c r="B16" s="362"/>
      <c r="C16" s="363"/>
      <c r="D16" s="372" t="s">
        <v>1381</v>
      </c>
      <c r="E16" s="372"/>
      <c r="F16" s="372"/>
      <c r="G16" s="372"/>
      <c r="H16" s="372"/>
      <c r="I16" s="372"/>
      <c r="J16" s="372"/>
      <c r="K16" s="372"/>
      <c r="L16" s="372"/>
      <c r="M16" s="372"/>
      <c r="N16" s="589">
        <f>BK16</f>
        <v>0</v>
      </c>
      <c r="O16" s="590"/>
      <c r="P16" s="590"/>
      <c r="Q16" s="590"/>
      <c r="R16" s="365"/>
      <c r="T16" s="366"/>
      <c r="U16" s="363"/>
      <c r="V16" s="363"/>
      <c r="W16" s="367">
        <f>SUM(W17:W18)</f>
        <v>14.1</v>
      </c>
      <c r="X16" s="363"/>
      <c r="Y16" s="367">
        <f>SUM(Y17:Y18)</f>
        <v>0</v>
      </c>
      <c r="Z16" s="363"/>
      <c r="AA16" s="368">
        <f>SUM(AA17:AA18)</f>
        <v>0</v>
      </c>
      <c r="AR16" s="369" t="s">
        <v>2</v>
      </c>
      <c r="AT16" s="370" t="s">
        <v>1368</v>
      </c>
      <c r="AU16" s="370" t="s">
        <v>1</v>
      </c>
      <c r="AY16" s="369" t="s">
        <v>1370</v>
      </c>
      <c r="BK16" s="371">
        <f>SUM(BK17:BK18)</f>
        <v>0</v>
      </c>
    </row>
    <row r="17" spans="2:65" s="338" customFormat="1" ht="31.5" customHeight="1">
      <c r="B17" s="373"/>
      <c r="C17" s="374" t="s">
        <v>1</v>
      </c>
      <c r="D17" s="374" t="s">
        <v>1338</v>
      </c>
      <c r="E17" s="375" t="s">
        <v>1399</v>
      </c>
      <c r="F17" s="597" t="s">
        <v>1400</v>
      </c>
      <c r="G17" s="598"/>
      <c r="H17" s="598"/>
      <c r="I17" s="598"/>
      <c r="J17" s="376" t="s">
        <v>8</v>
      </c>
      <c r="K17" s="377">
        <v>150</v>
      </c>
      <c r="L17" s="599">
        <v>0</v>
      </c>
      <c r="M17" s="598"/>
      <c r="N17" s="599">
        <f>ROUND(L17*K17,2)</f>
        <v>0</v>
      </c>
      <c r="O17" s="598"/>
      <c r="P17" s="598"/>
      <c r="Q17" s="598"/>
      <c r="R17" s="378"/>
      <c r="T17" s="379" t="s">
        <v>1111</v>
      </c>
      <c r="U17" s="380" t="s">
        <v>1330</v>
      </c>
      <c r="V17" s="381">
        <v>9.4E-2</v>
      </c>
      <c r="W17" s="381">
        <f>V17*K17</f>
        <v>14.1</v>
      </c>
      <c r="X17" s="381">
        <v>0</v>
      </c>
      <c r="Y17" s="381">
        <f>X17*K17</f>
        <v>0</v>
      </c>
      <c r="Z17" s="381">
        <v>0</v>
      </c>
      <c r="AA17" s="382">
        <f>Z17*K17</f>
        <v>0</v>
      </c>
      <c r="AR17" s="336" t="s">
        <v>1385</v>
      </c>
      <c r="AT17" s="336" t="s">
        <v>1338</v>
      </c>
      <c r="AU17" s="336" t="s">
        <v>2</v>
      </c>
      <c r="AY17" s="336" t="s">
        <v>1370</v>
      </c>
      <c r="BE17" s="383">
        <f>IF(U17="základní",N17,0)</f>
        <v>0</v>
      </c>
      <c r="BF17" s="383">
        <f>IF(U17="snížená",N17,0)</f>
        <v>0</v>
      </c>
      <c r="BG17" s="383">
        <f>IF(U17="zákl. přenesená",N17,0)</f>
        <v>0</v>
      </c>
      <c r="BH17" s="383">
        <f>IF(U17="sníž. přenesená",N17,0)</f>
        <v>0</v>
      </c>
      <c r="BI17" s="383">
        <f>IF(U17="nulová",N17,0)</f>
        <v>0</v>
      </c>
      <c r="BJ17" s="336" t="s">
        <v>1</v>
      </c>
      <c r="BK17" s="383">
        <f>ROUND(L17*K17,2)</f>
        <v>0</v>
      </c>
      <c r="BL17" s="336" t="s">
        <v>1385</v>
      </c>
      <c r="BM17" s="336" t="s">
        <v>1612</v>
      </c>
    </row>
    <row r="18" spans="2:65" s="338" customFormat="1" ht="22.5" customHeight="1">
      <c r="B18" s="373"/>
      <c r="C18" s="384" t="s">
        <v>2</v>
      </c>
      <c r="D18" s="384" t="s">
        <v>1346</v>
      </c>
      <c r="E18" s="385" t="s">
        <v>1402</v>
      </c>
      <c r="F18" s="600" t="s">
        <v>1403</v>
      </c>
      <c r="G18" s="601"/>
      <c r="H18" s="601"/>
      <c r="I18" s="601"/>
      <c r="J18" s="386" t="s">
        <v>8</v>
      </c>
      <c r="K18" s="387">
        <v>150</v>
      </c>
      <c r="L18" s="602">
        <v>0</v>
      </c>
      <c r="M18" s="601"/>
      <c r="N18" s="602">
        <f>ROUND(L18*K18,2)</f>
        <v>0</v>
      </c>
      <c r="O18" s="598"/>
      <c r="P18" s="598"/>
      <c r="Q18" s="598"/>
      <c r="R18" s="378"/>
      <c r="T18" s="379" t="s">
        <v>1111</v>
      </c>
      <c r="U18" s="380" t="s">
        <v>1330</v>
      </c>
      <c r="V18" s="381">
        <v>0</v>
      </c>
      <c r="W18" s="381">
        <f>V18*K18</f>
        <v>0</v>
      </c>
      <c r="X18" s="381">
        <v>0</v>
      </c>
      <c r="Y18" s="381">
        <f>X18*K18</f>
        <v>0</v>
      </c>
      <c r="Z18" s="381">
        <v>0</v>
      </c>
      <c r="AA18" s="382">
        <f>Z18*K18</f>
        <v>0</v>
      </c>
      <c r="AR18" s="336" t="s">
        <v>1390</v>
      </c>
      <c r="AT18" s="336" t="s">
        <v>1346</v>
      </c>
      <c r="AU18" s="336" t="s">
        <v>2</v>
      </c>
      <c r="AY18" s="336" t="s">
        <v>1370</v>
      </c>
      <c r="BE18" s="383">
        <f>IF(U18="základní",N18,0)</f>
        <v>0</v>
      </c>
      <c r="BF18" s="383">
        <f>IF(U18="snížená",N18,0)</f>
        <v>0</v>
      </c>
      <c r="BG18" s="383">
        <f>IF(U18="zákl. přenesená",N18,0)</f>
        <v>0</v>
      </c>
      <c r="BH18" s="383">
        <f>IF(U18="sníž. přenesená",N18,0)</f>
        <v>0</v>
      </c>
      <c r="BI18" s="383">
        <f>IF(U18="nulová",N18,0)</f>
        <v>0</v>
      </c>
      <c r="BJ18" s="336" t="s">
        <v>1</v>
      </c>
      <c r="BK18" s="383">
        <f>ROUND(L18*K18,2)</f>
        <v>0</v>
      </c>
      <c r="BL18" s="336" t="s">
        <v>1385</v>
      </c>
      <c r="BM18" s="336" t="s">
        <v>1613</v>
      </c>
    </row>
    <row r="19" spans="2:65" s="361" customFormat="1" ht="29.85" customHeight="1">
      <c r="B19" s="362"/>
      <c r="C19" s="363"/>
      <c r="D19" s="372" t="s">
        <v>1382</v>
      </c>
      <c r="E19" s="372"/>
      <c r="F19" s="372"/>
      <c r="G19" s="372"/>
      <c r="H19" s="372"/>
      <c r="I19" s="372"/>
      <c r="J19" s="372"/>
      <c r="K19" s="372"/>
      <c r="L19" s="372"/>
      <c r="M19" s="372"/>
      <c r="N19" s="603">
        <f>BK19</f>
        <v>0</v>
      </c>
      <c r="O19" s="604"/>
      <c r="P19" s="604"/>
      <c r="Q19" s="604"/>
      <c r="R19" s="365"/>
      <c r="T19" s="366"/>
      <c r="U19" s="363"/>
      <c r="V19" s="363"/>
      <c r="W19" s="367">
        <f>SUM(W20:W22)</f>
        <v>7.59</v>
      </c>
      <c r="X19" s="363"/>
      <c r="Y19" s="367">
        <f>SUM(Y20:Y22)</f>
        <v>8.2500000000000004E-3</v>
      </c>
      <c r="Z19" s="363"/>
      <c r="AA19" s="368">
        <f>SUM(AA20:AA22)</f>
        <v>0</v>
      </c>
      <c r="AR19" s="369" t="s">
        <v>2</v>
      </c>
      <c r="AT19" s="370" t="s">
        <v>1368</v>
      </c>
      <c r="AU19" s="370" t="s">
        <v>1</v>
      </c>
      <c r="AY19" s="369" t="s">
        <v>1370</v>
      </c>
      <c r="BK19" s="371">
        <f>SUM(BK20:BK22)</f>
        <v>0</v>
      </c>
    </row>
    <row r="20" spans="2:65" s="338" customFormat="1" ht="31.5" customHeight="1">
      <c r="B20" s="373"/>
      <c r="C20" s="374" t="s">
        <v>3</v>
      </c>
      <c r="D20" s="374" t="s">
        <v>1338</v>
      </c>
      <c r="E20" s="375" t="s">
        <v>1424</v>
      </c>
      <c r="F20" s="597" t="s">
        <v>1614</v>
      </c>
      <c r="G20" s="598"/>
      <c r="H20" s="598"/>
      <c r="I20" s="598"/>
      <c r="J20" s="376" t="s">
        <v>8</v>
      </c>
      <c r="K20" s="377">
        <v>165</v>
      </c>
      <c r="L20" s="599">
        <v>0</v>
      </c>
      <c r="M20" s="598"/>
      <c r="N20" s="599">
        <f>ROUND(L20*K20,2)</f>
        <v>0</v>
      </c>
      <c r="O20" s="598"/>
      <c r="P20" s="598"/>
      <c r="Q20" s="598"/>
      <c r="R20" s="378"/>
      <c r="T20" s="379" t="s">
        <v>1111</v>
      </c>
      <c r="U20" s="380" t="s">
        <v>1330</v>
      </c>
      <c r="V20" s="381">
        <v>4.5999999999999999E-2</v>
      </c>
      <c r="W20" s="381">
        <f>V20*K20</f>
        <v>7.59</v>
      </c>
      <c r="X20" s="381">
        <v>0</v>
      </c>
      <c r="Y20" s="381">
        <f>X20*K20</f>
        <v>0</v>
      </c>
      <c r="Z20" s="381">
        <v>0</v>
      </c>
      <c r="AA20" s="382">
        <f>Z20*K20</f>
        <v>0</v>
      </c>
      <c r="AR20" s="336" t="s">
        <v>1385</v>
      </c>
      <c r="AT20" s="336" t="s">
        <v>1338</v>
      </c>
      <c r="AU20" s="336" t="s">
        <v>2</v>
      </c>
      <c r="AY20" s="336" t="s">
        <v>1370</v>
      </c>
      <c r="BE20" s="383">
        <f>IF(U20="základní",N20,0)</f>
        <v>0</v>
      </c>
      <c r="BF20" s="383">
        <f>IF(U20="snížená",N20,0)</f>
        <v>0</v>
      </c>
      <c r="BG20" s="383">
        <f>IF(U20="zákl. přenesená",N20,0)</f>
        <v>0</v>
      </c>
      <c r="BH20" s="383">
        <f>IF(U20="sníž. přenesená",N20,0)</f>
        <v>0</v>
      </c>
      <c r="BI20" s="383">
        <f>IF(U20="nulová",N20,0)</f>
        <v>0</v>
      </c>
      <c r="BJ20" s="336" t="s">
        <v>1</v>
      </c>
      <c r="BK20" s="383">
        <f>ROUND(L20*K20,2)</f>
        <v>0</v>
      </c>
      <c r="BL20" s="336" t="s">
        <v>1385</v>
      </c>
      <c r="BM20" s="336" t="s">
        <v>1615</v>
      </c>
    </row>
    <row r="21" spans="2:65" s="338" customFormat="1" ht="22.5" customHeight="1">
      <c r="B21" s="373"/>
      <c r="C21" s="384" t="s">
        <v>1345</v>
      </c>
      <c r="D21" s="384" t="s">
        <v>1346</v>
      </c>
      <c r="E21" s="385" t="s">
        <v>1445</v>
      </c>
      <c r="F21" s="600" t="s">
        <v>1616</v>
      </c>
      <c r="G21" s="601"/>
      <c r="H21" s="601"/>
      <c r="I21" s="601"/>
      <c r="J21" s="386" t="s">
        <v>8</v>
      </c>
      <c r="K21" s="387">
        <v>165</v>
      </c>
      <c r="L21" s="602">
        <v>0</v>
      </c>
      <c r="M21" s="601"/>
      <c r="N21" s="602">
        <f>ROUND(L21*K21,2)</f>
        <v>0</v>
      </c>
      <c r="O21" s="598"/>
      <c r="P21" s="598"/>
      <c r="Q21" s="598"/>
      <c r="R21" s="378"/>
      <c r="T21" s="379" t="s">
        <v>1111</v>
      </c>
      <c r="U21" s="380" t="s">
        <v>1330</v>
      </c>
      <c r="V21" s="381">
        <v>0</v>
      </c>
      <c r="W21" s="381">
        <f>V21*K21</f>
        <v>0</v>
      </c>
      <c r="X21" s="381">
        <v>5.0000000000000002E-5</v>
      </c>
      <c r="Y21" s="381">
        <f>X21*K21</f>
        <v>8.2500000000000004E-3</v>
      </c>
      <c r="Z21" s="381">
        <v>0</v>
      </c>
      <c r="AA21" s="382">
        <f>Z21*K21</f>
        <v>0</v>
      </c>
      <c r="AR21" s="336" t="s">
        <v>1447</v>
      </c>
      <c r="AT21" s="336" t="s">
        <v>1346</v>
      </c>
      <c r="AU21" s="336" t="s">
        <v>2</v>
      </c>
      <c r="AY21" s="336" t="s">
        <v>1370</v>
      </c>
      <c r="BE21" s="383">
        <f>IF(U21="základní",N21,0)</f>
        <v>0</v>
      </c>
      <c r="BF21" s="383">
        <f>IF(U21="snížená",N21,0)</f>
        <v>0</v>
      </c>
      <c r="BG21" s="383">
        <f>IF(U21="zákl. přenesená",N21,0)</f>
        <v>0</v>
      </c>
      <c r="BH21" s="383">
        <f>IF(U21="sníž. přenesená",N21,0)</f>
        <v>0</v>
      </c>
      <c r="BI21" s="383">
        <f>IF(U21="nulová",N21,0)</f>
        <v>0</v>
      </c>
      <c r="BJ21" s="336" t="s">
        <v>1</v>
      </c>
      <c r="BK21" s="383">
        <f>ROUND(L21*K21,2)</f>
        <v>0</v>
      </c>
      <c r="BL21" s="336" t="s">
        <v>1447</v>
      </c>
      <c r="BM21" s="336" t="s">
        <v>1617</v>
      </c>
    </row>
    <row r="22" spans="2:65" s="338" customFormat="1" ht="22.5" customHeight="1">
      <c r="B22" s="339"/>
      <c r="C22" s="409"/>
      <c r="D22" s="409"/>
      <c r="E22" s="409"/>
      <c r="F22" s="580" t="s">
        <v>1618</v>
      </c>
      <c r="G22" s="581"/>
      <c r="H22" s="581"/>
      <c r="I22" s="581"/>
      <c r="J22" s="409"/>
      <c r="K22" s="409"/>
      <c r="L22" s="409"/>
      <c r="M22" s="409"/>
      <c r="N22" s="409"/>
      <c r="O22" s="409"/>
      <c r="P22" s="409"/>
      <c r="Q22" s="409"/>
      <c r="R22" s="340"/>
      <c r="T22" s="388"/>
      <c r="U22" s="409"/>
      <c r="V22" s="409"/>
      <c r="W22" s="409"/>
      <c r="X22" s="409"/>
      <c r="Y22" s="409"/>
      <c r="Z22" s="409"/>
      <c r="AA22" s="389"/>
      <c r="AT22" s="336" t="s">
        <v>1377</v>
      </c>
      <c r="AU22" s="336" t="s">
        <v>2</v>
      </c>
    </row>
    <row r="23" spans="2:65" s="361" customFormat="1" ht="29.85" customHeight="1">
      <c r="B23" s="362"/>
      <c r="C23" s="363"/>
      <c r="D23" s="372" t="s">
        <v>1611</v>
      </c>
      <c r="E23" s="372"/>
      <c r="F23" s="372"/>
      <c r="G23" s="372"/>
      <c r="H23" s="372"/>
      <c r="I23" s="372"/>
      <c r="J23" s="372"/>
      <c r="K23" s="372"/>
      <c r="L23" s="372"/>
      <c r="M23" s="372"/>
      <c r="N23" s="589">
        <f>BK23</f>
        <v>0</v>
      </c>
      <c r="O23" s="590"/>
      <c r="P23" s="590"/>
      <c r="Q23" s="590"/>
      <c r="R23" s="365"/>
      <c r="T23" s="366"/>
      <c r="U23" s="363"/>
      <c r="V23" s="363"/>
      <c r="W23" s="367">
        <f>SUM(W24:W27)</f>
        <v>1.9650000000000001</v>
      </c>
      <c r="X23" s="363"/>
      <c r="Y23" s="367">
        <f>SUM(Y24:Y27)</f>
        <v>1.3500000000000001E-3</v>
      </c>
      <c r="Z23" s="363"/>
      <c r="AA23" s="368">
        <f>SUM(AA24:AA27)</f>
        <v>0</v>
      </c>
      <c r="AR23" s="369" t="s">
        <v>2</v>
      </c>
      <c r="AT23" s="370" t="s">
        <v>1368</v>
      </c>
      <c r="AU23" s="370" t="s">
        <v>1</v>
      </c>
      <c r="AY23" s="369" t="s">
        <v>1370</v>
      </c>
      <c r="BK23" s="371">
        <f>SUM(BK24:BK27)</f>
        <v>0</v>
      </c>
    </row>
    <row r="24" spans="2:65" s="338" customFormat="1" ht="22.5" customHeight="1">
      <c r="B24" s="373"/>
      <c r="C24" s="374" t="s">
        <v>1450</v>
      </c>
      <c r="D24" s="374" t="s">
        <v>1338</v>
      </c>
      <c r="E24" s="375" t="s">
        <v>1619</v>
      </c>
      <c r="F24" s="597" t="s">
        <v>1620</v>
      </c>
      <c r="G24" s="598"/>
      <c r="H24" s="598"/>
      <c r="I24" s="598"/>
      <c r="J24" s="376" t="s">
        <v>35</v>
      </c>
      <c r="K24" s="377">
        <v>3</v>
      </c>
      <c r="L24" s="599">
        <v>0</v>
      </c>
      <c r="M24" s="598"/>
      <c r="N24" s="599">
        <f>ROUND(L24*K24,2)</f>
        <v>0</v>
      </c>
      <c r="O24" s="598"/>
      <c r="P24" s="598"/>
      <c r="Q24" s="598"/>
      <c r="R24" s="378"/>
      <c r="T24" s="379" t="s">
        <v>1111</v>
      </c>
      <c r="U24" s="380" t="s">
        <v>1330</v>
      </c>
      <c r="V24" s="381">
        <v>0.65500000000000003</v>
      </c>
      <c r="W24" s="381">
        <f>V24*K24</f>
        <v>1.9650000000000001</v>
      </c>
      <c r="X24" s="381">
        <v>0</v>
      </c>
      <c r="Y24" s="381">
        <f>X24*K24</f>
        <v>0</v>
      </c>
      <c r="Z24" s="381">
        <v>0</v>
      </c>
      <c r="AA24" s="382">
        <f>Z24*K24</f>
        <v>0</v>
      </c>
      <c r="AR24" s="336" t="s">
        <v>1385</v>
      </c>
      <c r="AT24" s="336" t="s">
        <v>1338</v>
      </c>
      <c r="AU24" s="336" t="s">
        <v>2</v>
      </c>
      <c r="AY24" s="336" t="s">
        <v>1370</v>
      </c>
      <c r="BE24" s="383">
        <f>IF(U24="základní",N24,0)</f>
        <v>0</v>
      </c>
      <c r="BF24" s="383">
        <f>IF(U24="snížená",N24,0)</f>
        <v>0</v>
      </c>
      <c r="BG24" s="383">
        <f>IF(U24="zákl. přenesená",N24,0)</f>
        <v>0</v>
      </c>
      <c r="BH24" s="383">
        <f>IF(U24="sníž. přenesená",N24,0)</f>
        <v>0</v>
      </c>
      <c r="BI24" s="383">
        <f>IF(U24="nulová",N24,0)</f>
        <v>0</v>
      </c>
      <c r="BJ24" s="336" t="s">
        <v>1</v>
      </c>
      <c r="BK24" s="383">
        <f>ROUND(L24*K24,2)</f>
        <v>0</v>
      </c>
      <c r="BL24" s="336" t="s">
        <v>1385</v>
      </c>
      <c r="BM24" s="336" t="s">
        <v>1621</v>
      </c>
    </row>
    <row r="25" spans="2:65" s="338" customFormat="1" ht="22.5" customHeight="1">
      <c r="B25" s="373"/>
      <c r="C25" s="384" t="s">
        <v>1454</v>
      </c>
      <c r="D25" s="384" t="s">
        <v>1346</v>
      </c>
      <c r="E25" s="385" t="s">
        <v>1622</v>
      </c>
      <c r="F25" s="600" t="s">
        <v>1623</v>
      </c>
      <c r="G25" s="601"/>
      <c r="H25" s="601"/>
      <c r="I25" s="601"/>
      <c r="J25" s="386" t="s">
        <v>35</v>
      </c>
      <c r="K25" s="387">
        <v>2</v>
      </c>
      <c r="L25" s="602">
        <v>0</v>
      </c>
      <c r="M25" s="601"/>
      <c r="N25" s="602">
        <f>ROUND(L25*K25,2)</f>
        <v>0</v>
      </c>
      <c r="O25" s="598"/>
      <c r="P25" s="598"/>
      <c r="Q25" s="598"/>
      <c r="R25" s="378"/>
      <c r="T25" s="379" t="s">
        <v>1111</v>
      </c>
      <c r="U25" s="380" t="s">
        <v>1330</v>
      </c>
      <c r="V25" s="381">
        <v>0</v>
      </c>
      <c r="W25" s="381">
        <f>V25*K25</f>
        <v>0</v>
      </c>
      <c r="X25" s="381">
        <v>4.4999999999999999E-4</v>
      </c>
      <c r="Y25" s="381">
        <f>X25*K25</f>
        <v>8.9999999999999998E-4</v>
      </c>
      <c r="Z25" s="381">
        <v>0</v>
      </c>
      <c r="AA25" s="382">
        <f>Z25*K25</f>
        <v>0</v>
      </c>
      <c r="AR25" s="336" t="s">
        <v>1390</v>
      </c>
      <c r="AT25" s="336" t="s">
        <v>1346</v>
      </c>
      <c r="AU25" s="336" t="s">
        <v>2</v>
      </c>
      <c r="AY25" s="336" t="s">
        <v>1370</v>
      </c>
      <c r="BE25" s="383">
        <f>IF(U25="základní",N25,0)</f>
        <v>0</v>
      </c>
      <c r="BF25" s="383">
        <f>IF(U25="snížená",N25,0)</f>
        <v>0</v>
      </c>
      <c r="BG25" s="383">
        <f>IF(U25="zákl. přenesená",N25,0)</f>
        <v>0</v>
      </c>
      <c r="BH25" s="383">
        <f>IF(U25="sníž. přenesená",N25,0)</f>
        <v>0</v>
      </c>
      <c r="BI25" s="383">
        <f>IF(U25="nulová",N25,0)</f>
        <v>0</v>
      </c>
      <c r="BJ25" s="336" t="s">
        <v>1</v>
      </c>
      <c r="BK25" s="383">
        <f>ROUND(L25*K25,2)</f>
        <v>0</v>
      </c>
      <c r="BL25" s="336" t="s">
        <v>1385</v>
      </c>
      <c r="BM25" s="336" t="s">
        <v>1624</v>
      </c>
    </row>
    <row r="26" spans="2:65" s="338" customFormat="1" ht="30" customHeight="1">
      <c r="B26" s="339"/>
      <c r="C26" s="409"/>
      <c r="D26" s="409"/>
      <c r="E26" s="409"/>
      <c r="F26" s="580" t="s">
        <v>1625</v>
      </c>
      <c r="G26" s="581"/>
      <c r="H26" s="581"/>
      <c r="I26" s="581"/>
      <c r="J26" s="409"/>
      <c r="K26" s="409"/>
      <c r="L26" s="409"/>
      <c r="M26" s="409"/>
      <c r="N26" s="409"/>
      <c r="O26" s="409"/>
      <c r="P26" s="409"/>
      <c r="Q26" s="409"/>
      <c r="R26" s="340"/>
      <c r="T26" s="388"/>
      <c r="U26" s="409"/>
      <c r="V26" s="409"/>
      <c r="W26" s="409"/>
      <c r="X26" s="409"/>
      <c r="Y26" s="409"/>
      <c r="Z26" s="409"/>
      <c r="AA26" s="389"/>
      <c r="AT26" s="336" t="s">
        <v>1377</v>
      </c>
      <c r="AU26" s="336" t="s">
        <v>2</v>
      </c>
    </row>
    <row r="27" spans="2:65" s="338" customFormat="1" ht="22.5" customHeight="1">
      <c r="B27" s="373"/>
      <c r="C27" s="384" t="s">
        <v>1456</v>
      </c>
      <c r="D27" s="384" t="s">
        <v>1346</v>
      </c>
      <c r="E27" s="385" t="s">
        <v>1626</v>
      </c>
      <c r="F27" s="600" t="s">
        <v>1627</v>
      </c>
      <c r="G27" s="601"/>
      <c r="H27" s="601"/>
      <c r="I27" s="601"/>
      <c r="J27" s="386" t="s">
        <v>35</v>
      </c>
      <c r="K27" s="387">
        <v>1</v>
      </c>
      <c r="L27" s="602">
        <v>0</v>
      </c>
      <c r="M27" s="601"/>
      <c r="N27" s="602">
        <f>ROUND(L27*K27,2)</f>
        <v>0</v>
      </c>
      <c r="O27" s="598"/>
      <c r="P27" s="598"/>
      <c r="Q27" s="598"/>
      <c r="R27" s="378"/>
      <c r="T27" s="379" t="s">
        <v>1111</v>
      </c>
      <c r="U27" s="380" t="s">
        <v>1330</v>
      </c>
      <c r="V27" s="381">
        <v>0</v>
      </c>
      <c r="W27" s="381">
        <f>V27*K27</f>
        <v>0</v>
      </c>
      <c r="X27" s="381">
        <v>4.4999999999999999E-4</v>
      </c>
      <c r="Y27" s="381">
        <f>X27*K27</f>
        <v>4.4999999999999999E-4</v>
      </c>
      <c r="Z27" s="381">
        <v>0</v>
      </c>
      <c r="AA27" s="382">
        <f>Z27*K27</f>
        <v>0</v>
      </c>
      <c r="AR27" s="336" t="s">
        <v>1390</v>
      </c>
      <c r="AT27" s="336" t="s">
        <v>1346</v>
      </c>
      <c r="AU27" s="336" t="s">
        <v>2</v>
      </c>
      <c r="AY27" s="336" t="s">
        <v>1370</v>
      </c>
      <c r="BE27" s="383">
        <f>IF(U27="základní",N27,0)</f>
        <v>0</v>
      </c>
      <c r="BF27" s="383">
        <f>IF(U27="snížená",N27,0)</f>
        <v>0</v>
      </c>
      <c r="BG27" s="383">
        <f>IF(U27="zákl. přenesená",N27,0)</f>
        <v>0</v>
      </c>
      <c r="BH27" s="383">
        <f>IF(U27="sníž. přenesená",N27,0)</f>
        <v>0</v>
      </c>
      <c r="BI27" s="383">
        <f>IF(U27="nulová",N27,0)</f>
        <v>0</v>
      </c>
      <c r="BJ27" s="336" t="s">
        <v>1</v>
      </c>
      <c r="BK27" s="383">
        <f>ROUND(L27*K27,2)</f>
        <v>0</v>
      </c>
      <c r="BL27" s="336" t="s">
        <v>1385</v>
      </c>
      <c r="BM27" s="336" t="s">
        <v>1628</v>
      </c>
    </row>
    <row r="28" spans="2:65" s="361" customFormat="1" ht="37.35" customHeight="1">
      <c r="B28" s="362"/>
      <c r="C28" s="363"/>
      <c r="D28" s="364" t="s">
        <v>1332</v>
      </c>
      <c r="E28" s="364"/>
      <c r="F28" s="364"/>
      <c r="G28" s="364"/>
      <c r="H28" s="364"/>
      <c r="I28" s="364"/>
      <c r="J28" s="364"/>
      <c r="K28" s="364"/>
      <c r="L28" s="364"/>
      <c r="M28" s="364"/>
      <c r="N28" s="611">
        <f>BK28</f>
        <v>0</v>
      </c>
      <c r="O28" s="612"/>
      <c r="P28" s="612"/>
      <c r="Q28" s="612"/>
      <c r="R28" s="365"/>
      <c r="T28" s="366"/>
      <c r="U28" s="363"/>
      <c r="V28" s="363"/>
      <c r="W28" s="367">
        <f>W29+W32</f>
        <v>1.27</v>
      </c>
      <c r="X28" s="363"/>
      <c r="Y28" s="367">
        <f>Y29+Y32</f>
        <v>0</v>
      </c>
      <c r="Z28" s="363"/>
      <c r="AA28" s="368">
        <f>AA29+AA32</f>
        <v>0</v>
      </c>
      <c r="AR28" s="369" t="s">
        <v>3</v>
      </c>
      <c r="AT28" s="370" t="s">
        <v>1368</v>
      </c>
      <c r="AU28" s="370" t="s">
        <v>1369</v>
      </c>
      <c r="AY28" s="369" t="s">
        <v>1370</v>
      </c>
      <c r="BK28" s="371">
        <f>BK29+BK32</f>
        <v>0</v>
      </c>
    </row>
    <row r="29" spans="2:65" s="361" customFormat="1" ht="19.899999999999999" customHeight="1">
      <c r="B29" s="362"/>
      <c r="C29" s="363"/>
      <c r="D29" s="372" t="s">
        <v>1333</v>
      </c>
      <c r="E29" s="372"/>
      <c r="F29" s="372"/>
      <c r="G29" s="372"/>
      <c r="H29" s="372"/>
      <c r="I29" s="372"/>
      <c r="J29" s="372"/>
      <c r="K29" s="372"/>
      <c r="L29" s="372"/>
      <c r="M29" s="372"/>
      <c r="N29" s="589">
        <f>BK29</f>
        <v>0</v>
      </c>
      <c r="O29" s="590"/>
      <c r="P29" s="590"/>
      <c r="Q29" s="590"/>
      <c r="R29" s="365"/>
      <c r="T29" s="366"/>
      <c r="U29" s="363"/>
      <c r="V29" s="363"/>
      <c r="W29" s="367">
        <f>SUM(W30:W31)</f>
        <v>1.1400000000000001</v>
      </c>
      <c r="X29" s="363"/>
      <c r="Y29" s="367">
        <f>SUM(Y30:Y31)</f>
        <v>0</v>
      </c>
      <c r="Z29" s="363"/>
      <c r="AA29" s="368">
        <f>SUM(AA30:AA31)</f>
        <v>0</v>
      </c>
      <c r="AR29" s="369" t="s">
        <v>3</v>
      </c>
      <c r="AT29" s="370" t="s">
        <v>1368</v>
      </c>
      <c r="AU29" s="370" t="s">
        <v>1</v>
      </c>
      <c r="AY29" s="369" t="s">
        <v>1370</v>
      </c>
      <c r="BK29" s="371">
        <f>SUM(BK30:BK31)</f>
        <v>0</v>
      </c>
    </row>
    <row r="30" spans="2:65" s="338" customFormat="1" ht="31.5" customHeight="1">
      <c r="B30" s="373"/>
      <c r="C30" s="374" t="s">
        <v>4</v>
      </c>
      <c r="D30" s="374" t="s">
        <v>1338</v>
      </c>
      <c r="E30" s="375" t="s">
        <v>1339</v>
      </c>
      <c r="F30" s="597" t="s">
        <v>1340</v>
      </c>
      <c r="G30" s="598"/>
      <c r="H30" s="598"/>
      <c r="I30" s="598"/>
      <c r="J30" s="376" t="s">
        <v>35</v>
      </c>
      <c r="K30" s="377">
        <v>3</v>
      </c>
      <c r="L30" s="599">
        <v>0</v>
      </c>
      <c r="M30" s="598"/>
      <c r="N30" s="599">
        <f>ROUND(L30*K30,2)</f>
        <v>0</v>
      </c>
      <c r="O30" s="598"/>
      <c r="P30" s="598"/>
      <c r="Q30" s="598"/>
      <c r="R30" s="378"/>
      <c r="T30" s="379" t="s">
        <v>1111</v>
      </c>
      <c r="U30" s="380" t="s">
        <v>1330</v>
      </c>
      <c r="V30" s="381">
        <v>0.19</v>
      </c>
      <c r="W30" s="381">
        <f>V30*K30</f>
        <v>0.57000000000000006</v>
      </c>
      <c r="X30" s="381">
        <v>0</v>
      </c>
      <c r="Y30" s="381">
        <f>X30*K30</f>
        <v>0</v>
      </c>
      <c r="Z30" s="381">
        <v>0</v>
      </c>
      <c r="AA30" s="382">
        <f>Z30*K30</f>
        <v>0</v>
      </c>
      <c r="AR30" s="336" t="s">
        <v>1371</v>
      </c>
      <c r="AT30" s="336" t="s">
        <v>1338</v>
      </c>
      <c r="AU30" s="336" t="s">
        <v>2</v>
      </c>
      <c r="AY30" s="336" t="s">
        <v>1370</v>
      </c>
      <c r="BE30" s="383">
        <f>IF(U30="základní",N30,0)</f>
        <v>0</v>
      </c>
      <c r="BF30" s="383">
        <f>IF(U30="snížená",N30,0)</f>
        <v>0</v>
      </c>
      <c r="BG30" s="383">
        <f>IF(U30="zákl. přenesená",N30,0)</f>
        <v>0</v>
      </c>
      <c r="BH30" s="383">
        <f>IF(U30="sníž. přenesená",N30,0)</f>
        <v>0</v>
      </c>
      <c r="BI30" s="383">
        <f>IF(U30="nulová",N30,0)</f>
        <v>0</v>
      </c>
      <c r="BJ30" s="336" t="s">
        <v>1</v>
      </c>
      <c r="BK30" s="383">
        <f>ROUND(L30*K30,2)</f>
        <v>0</v>
      </c>
      <c r="BL30" s="336" t="s">
        <v>1371</v>
      </c>
      <c r="BM30" s="336" t="s">
        <v>1629</v>
      </c>
    </row>
    <row r="31" spans="2:65" s="338" customFormat="1" ht="22.5" customHeight="1">
      <c r="B31" s="373"/>
      <c r="C31" s="374" t="s">
        <v>1358</v>
      </c>
      <c r="D31" s="374" t="s">
        <v>1338</v>
      </c>
      <c r="E31" s="375" t="s">
        <v>1341</v>
      </c>
      <c r="F31" s="597" t="s">
        <v>1342</v>
      </c>
      <c r="G31" s="598"/>
      <c r="H31" s="598"/>
      <c r="I31" s="598"/>
      <c r="J31" s="376" t="s">
        <v>19</v>
      </c>
      <c r="K31" s="377">
        <v>3</v>
      </c>
      <c r="L31" s="599">
        <v>0</v>
      </c>
      <c r="M31" s="598"/>
      <c r="N31" s="599">
        <f>ROUND(L31*K31,2)</f>
        <v>0</v>
      </c>
      <c r="O31" s="598"/>
      <c r="P31" s="598"/>
      <c r="Q31" s="598"/>
      <c r="R31" s="378"/>
      <c r="T31" s="379" t="s">
        <v>1111</v>
      </c>
      <c r="U31" s="380" t="s">
        <v>1330</v>
      </c>
      <c r="V31" s="381">
        <v>0.19</v>
      </c>
      <c r="W31" s="381">
        <f>V31*K31</f>
        <v>0.57000000000000006</v>
      </c>
      <c r="X31" s="381">
        <v>0</v>
      </c>
      <c r="Y31" s="381">
        <f>X31*K31</f>
        <v>0</v>
      </c>
      <c r="Z31" s="381">
        <v>0</v>
      </c>
      <c r="AA31" s="382">
        <f>Z31*K31</f>
        <v>0</v>
      </c>
      <c r="AR31" s="336" t="s">
        <v>1371</v>
      </c>
      <c r="AT31" s="336" t="s">
        <v>1338</v>
      </c>
      <c r="AU31" s="336" t="s">
        <v>2</v>
      </c>
      <c r="AY31" s="336" t="s">
        <v>1370</v>
      </c>
      <c r="BE31" s="383">
        <f>IF(U31="základní",N31,0)</f>
        <v>0</v>
      </c>
      <c r="BF31" s="383">
        <f>IF(U31="snížená",N31,0)</f>
        <v>0</v>
      </c>
      <c r="BG31" s="383">
        <f>IF(U31="zákl. přenesená",N31,0)</f>
        <v>0</v>
      </c>
      <c r="BH31" s="383">
        <f>IF(U31="sníž. přenesená",N31,0)</f>
        <v>0</v>
      </c>
      <c r="BI31" s="383">
        <f>IF(U31="nulová",N31,0)</f>
        <v>0</v>
      </c>
      <c r="BJ31" s="336" t="s">
        <v>1</v>
      </c>
      <c r="BK31" s="383">
        <f>ROUND(L31*K31,2)</f>
        <v>0</v>
      </c>
      <c r="BL31" s="336" t="s">
        <v>1371</v>
      </c>
      <c r="BM31" s="336" t="s">
        <v>1630</v>
      </c>
    </row>
    <row r="32" spans="2:65" s="361" customFormat="1" ht="29.85" customHeight="1">
      <c r="B32" s="362"/>
      <c r="C32" s="363"/>
      <c r="D32" s="372" t="s">
        <v>1334</v>
      </c>
      <c r="E32" s="372"/>
      <c r="F32" s="372"/>
      <c r="G32" s="372"/>
      <c r="H32" s="372"/>
      <c r="I32" s="372"/>
      <c r="J32" s="372"/>
      <c r="K32" s="372"/>
      <c r="L32" s="372"/>
      <c r="M32" s="372"/>
      <c r="N32" s="603"/>
      <c r="O32" s="604"/>
      <c r="P32" s="604"/>
      <c r="Q32" s="604"/>
      <c r="R32" s="365"/>
      <c r="T32" s="366"/>
      <c r="U32" s="363"/>
      <c r="V32" s="363"/>
      <c r="W32" s="367">
        <f>W33</f>
        <v>0.13</v>
      </c>
      <c r="X32" s="363"/>
      <c r="Y32" s="367">
        <f>Y33</f>
        <v>0</v>
      </c>
      <c r="Z32" s="363"/>
      <c r="AA32" s="368">
        <f>AA33</f>
        <v>0</v>
      </c>
      <c r="AR32" s="369" t="s">
        <v>3</v>
      </c>
      <c r="AT32" s="370" t="s">
        <v>1368</v>
      </c>
      <c r="AU32" s="370" t="s">
        <v>1</v>
      </c>
      <c r="AY32" s="369" t="s">
        <v>1370</v>
      </c>
      <c r="BK32" s="371">
        <f>BK33</f>
        <v>0</v>
      </c>
    </row>
    <row r="33" spans="2:65" s="338" customFormat="1" ht="31.5" customHeight="1">
      <c r="B33" s="373"/>
      <c r="C33" s="374" t="s">
        <v>1359</v>
      </c>
      <c r="D33" s="374" t="s">
        <v>1338</v>
      </c>
      <c r="E33" s="375" t="s">
        <v>1356</v>
      </c>
      <c r="F33" s="605" t="s">
        <v>1357</v>
      </c>
      <c r="G33" s="606"/>
      <c r="H33" s="606"/>
      <c r="I33" s="607"/>
      <c r="J33" s="376" t="s">
        <v>832</v>
      </c>
      <c r="K33" s="377">
        <v>1</v>
      </c>
      <c r="L33" s="608">
        <v>0</v>
      </c>
      <c r="M33" s="609"/>
      <c r="N33" s="608">
        <f>ROUND(L33*K33,2)</f>
        <v>0</v>
      </c>
      <c r="O33" s="610"/>
      <c r="P33" s="610"/>
      <c r="Q33" s="609"/>
      <c r="R33" s="378"/>
      <c r="T33" s="379" t="s">
        <v>1111</v>
      </c>
      <c r="U33" s="380" t="s">
        <v>1330</v>
      </c>
      <c r="V33" s="381">
        <v>0.13</v>
      </c>
      <c r="W33" s="381">
        <f>V33*K33</f>
        <v>0.13</v>
      </c>
      <c r="X33" s="381">
        <v>0</v>
      </c>
      <c r="Y33" s="381">
        <f>X33*K33</f>
        <v>0</v>
      </c>
      <c r="Z33" s="381">
        <v>0</v>
      </c>
      <c r="AA33" s="382">
        <f>Z33*K33</f>
        <v>0</v>
      </c>
      <c r="AR33" s="336" t="s">
        <v>1371</v>
      </c>
      <c r="AT33" s="336" t="s">
        <v>1338</v>
      </c>
      <c r="AU33" s="336" t="s">
        <v>2</v>
      </c>
      <c r="AY33" s="336" t="s">
        <v>1370</v>
      </c>
      <c r="BE33" s="383">
        <f>IF(U33="základní",N33,0)</f>
        <v>0</v>
      </c>
      <c r="BF33" s="383">
        <f>IF(U33="snížená",N33,0)</f>
        <v>0</v>
      </c>
      <c r="BG33" s="383">
        <f>IF(U33="zákl. přenesená",N33,0)</f>
        <v>0</v>
      </c>
      <c r="BH33" s="383">
        <f>IF(U33="sníž. přenesená",N33,0)</f>
        <v>0</v>
      </c>
      <c r="BI33" s="383">
        <f>IF(U33="nulová",N33,0)</f>
        <v>0</v>
      </c>
      <c r="BJ33" s="336" t="s">
        <v>1</v>
      </c>
      <c r="BK33" s="383">
        <f>ROUND(L33*K33,2)</f>
        <v>0</v>
      </c>
      <c r="BL33" s="336" t="s">
        <v>1371</v>
      </c>
      <c r="BM33" s="336" t="s">
        <v>1631</v>
      </c>
    </row>
    <row r="34" spans="2:65" s="338" customFormat="1" ht="6.95" customHeight="1">
      <c r="B34" s="342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4"/>
    </row>
  </sheetData>
  <mergeCells count="49">
    <mergeCell ref="N32:Q32"/>
    <mergeCell ref="F33:I33"/>
    <mergeCell ref="L33:M33"/>
    <mergeCell ref="N33:Q33"/>
    <mergeCell ref="F27:I27"/>
    <mergeCell ref="L27:M27"/>
    <mergeCell ref="N27:Q27"/>
    <mergeCell ref="N28:Q28"/>
    <mergeCell ref="F31:I31"/>
    <mergeCell ref="L31:M31"/>
    <mergeCell ref="N31:Q31"/>
    <mergeCell ref="N29:Q29"/>
    <mergeCell ref="F30:I30"/>
    <mergeCell ref="L30:M30"/>
    <mergeCell ref="N30:Q30"/>
    <mergeCell ref="F25:I25"/>
    <mergeCell ref="L25:M25"/>
    <mergeCell ref="N25:Q25"/>
    <mergeCell ref="F21:I21"/>
    <mergeCell ref="F26:I26"/>
    <mergeCell ref="L21:M21"/>
    <mergeCell ref="N21:Q21"/>
    <mergeCell ref="F22:I22"/>
    <mergeCell ref="N23:Q23"/>
    <mergeCell ref="F24:I24"/>
    <mergeCell ref="L24:M24"/>
    <mergeCell ref="N24:Q24"/>
    <mergeCell ref="C3:Q3"/>
    <mergeCell ref="F5:P5"/>
    <mergeCell ref="F6:P6"/>
    <mergeCell ref="M8:P8"/>
    <mergeCell ref="M10:Q10"/>
    <mergeCell ref="M11:Q11"/>
    <mergeCell ref="F13:I13"/>
    <mergeCell ref="L13:M13"/>
    <mergeCell ref="N13:Q13"/>
    <mergeCell ref="N14:Q14"/>
    <mergeCell ref="N15:Q15"/>
    <mergeCell ref="N16:Q16"/>
    <mergeCell ref="F17:I17"/>
    <mergeCell ref="L17:M17"/>
    <mergeCell ref="N17:Q17"/>
    <mergeCell ref="F18:I18"/>
    <mergeCell ref="L18:M18"/>
    <mergeCell ref="N18:Q18"/>
    <mergeCell ref="N19:Q19"/>
    <mergeCell ref="F20:I20"/>
    <mergeCell ref="L20:M20"/>
    <mergeCell ref="N20:Q20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M97"/>
  <sheetViews>
    <sheetView workbookViewId="0">
      <selection activeCell="AF96" sqref="AF96"/>
    </sheetView>
  </sheetViews>
  <sheetFormatPr defaultRowHeight="13.5"/>
  <cols>
    <col min="1" max="1" width="7.140625" style="411" customWidth="1"/>
    <col min="2" max="2" width="1.42578125" style="411" customWidth="1"/>
    <col min="3" max="3" width="3.5703125" style="411" customWidth="1"/>
    <col min="4" max="4" width="3.7109375" style="411" customWidth="1"/>
    <col min="5" max="5" width="14.7109375" style="411" customWidth="1"/>
    <col min="6" max="7" width="9.5703125" style="411" customWidth="1"/>
    <col min="8" max="8" width="10.7109375" style="411" customWidth="1"/>
    <col min="9" max="9" width="6" style="411" customWidth="1"/>
    <col min="10" max="10" width="4.42578125" style="411" customWidth="1"/>
    <col min="11" max="11" width="9.85546875" style="411" customWidth="1"/>
    <col min="12" max="12" width="10.28515625" style="411" customWidth="1"/>
    <col min="13" max="14" width="5.140625" style="411" customWidth="1"/>
    <col min="15" max="15" width="1.7109375" style="411" customWidth="1"/>
    <col min="16" max="16" width="10.7109375" style="411" customWidth="1"/>
    <col min="17" max="17" width="3.5703125" style="411" customWidth="1"/>
    <col min="18" max="18" width="1.42578125" style="411" customWidth="1"/>
    <col min="19" max="19" width="7" style="411" customWidth="1"/>
    <col min="20" max="20" width="25.42578125" style="411" hidden="1" customWidth="1"/>
    <col min="21" max="21" width="14" style="411" hidden="1" customWidth="1"/>
    <col min="22" max="22" width="10.5703125" style="411" hidden="1" customWidth="1"/>
    <col min="23" max="23" width="14" style="411" hidden="1" customWidth="1"/>
    <col min="24" max="24" width="10.42578125" style="411" hidden="1" customWidth="1"/>
    <col min="25" max="25" width="12.85546875" style="411" hidden="1" customWidth="1"/>
    <col min="26" max="26" width="9.42578125" style="411" hidden="1" customWidth="1"/>
    <col min="27" max="27" width="12.85546875" style="411" hidden="1" customWidth="1"/>
    <col min="28" max="28" width="14" style="411" hidden="1" customWidth="1"/>
    <col min="29" max="29" width="9.42578125" style="411" customWidth="1"/>
    <col min="30" max="30" width="12.85546875" style="411" customWidth="1"/>
    <col min="31" max="31" width="14" style="411" customWidth="1"/>
    <col min="32" max="43" width="9.140625" style="411"/>
    <col min="44" max="64" width="8" style="411" hidden="1" customWidth="1"/>
    <col min="65" max="256" width="9.140625" style="411"/>
    <col min="257" max="257" width="7.140625" style="411" customWidth="1"/>
    <col min="258" max="258" width="1.42578125" style="411" customWidth="1"/>
    <col min="259" max="259" width="3.5703125" style="411" customWidth="1"/>
    <col min="260" max="260" width="3.7109375" style="411" customWidth="1"/>
    <col min="261" max="261" width="14.7109375" style="411" customWidth="1"/>
    <col min="262" max="263" width="9.5703125" style="411" customWidth="1"/>
    <col min="264" max="264" width="10.7109375" style="411" customWidth="1"/>
    <col min="265" max="265" width="6" style="411" customWidth="1"/>
    <col min="266" max="266" width="4.42578125" style="411" customWidth="1"/>
    <col min="267" max="267" width="9.85546875" style="411" customWidth="1"/>
    <col min="268" max="268" width="10.28515625" style="411" customWidth="1"/>
    <col min="269" max="270" width="5.140625" style="411" customWidth="1"/>
    <col min="271" max="271" width="1.7109375" style="411" customWidth="1"/>
    <col min="272" max="272" width="10.7109375" style="411" customWidth="1"/>
    <col min="273" max="273" width="3.5703125" style="411" customWidth="1"/>
    <col min="274" max="274" width="1.42578125" style="411" customWidth="1"/>
    <col min="275" max="275" width="7" style="411" customWidth="1"/>
    <col min="276" max="284" width="0" style="411" hidden="1" customWidth="1"/>
    <col min="285" max="285" width="9.42578125" style="411" customWidth="1"/>
    <col min="286" max="286" width="12.85546875" style="411" customWidth="1"/>
    <col min="287" max="287" width="14" style="411" customWidth="1"/>
    <col min="288" max="299" width="9.140625" style="411"/>
    <col min="300" max="320" width="0" style="411" hidden="1" customWidth="1"/>
    <col min="321" max="512" width="9.140625" style="411"/>
    <col min="513" max="513" width="7.140625" style="411" customWidth="1"/>
    <col min="514" max="514" width="1.42578125" style="411" customWidth="1"/>
    <col min="515" max="515" width="3.5703125" style="411" customWidth="1"/>
    <col min="516" max="516" width="3.7109375" style="411" customWidth="1"/>
    <col min="517" max="517" width="14.7109375" style="411" customWidth="1"/>
    <col min="518" max="519" width="9.5703125" style="411" customWidth="1"/>
    <col min="520" max="520" width="10.7109375" style="411" customWidth="1"/>
    <col min="521" max="521" width="6" style="411" customWidth="1"/>
    <col min="522" max="522" width="4.42578125" style="411" customWidth="1"/>
    <col min="523" max="523" width="9.85546875" style="411" customWidth="1"/>
    <col min="524" max="524" width="10.28515625" style="411" customWidth="1"/>
    <col min="525" max="526" width="5.140625" style="411" customWidth="1"/>
    <col min="527" max="527" width="1.7109375" style="411" customWidth="1"/>
    <col min="528" max="528" width="10.7109375" style="411" customWidth="1"/>
    <col min="529" max="529" width="3.5703125" style="411" customWidth="1"/>
    <col min="530" max="530" width="1.42578125" style="411" customWidth="1"/>
    <col min="531" max="531" width="7" style="411" customWidth="1"/>
    <col min="532" max="540" width="0" style="411" hidden="1" customWidth="1"/>
    <col min="541" max="541" width="9.42578125" style="411" customWidth="1"/>
    <col min="542" max="542" width="12.85546875" style="411" customWidth="1"/>
    <col min="543" max="543" width="14" style="411" customWidth="1"/>
    <col min="544" max="555" width="9.140625" style="411"/>
    <col min="556" max="576" width="0" style="411" hidden="1" customWidth="1"/>
    <col min="577" max="768" width="9.140625" style="411"/>
    <col min="769" max="769" width="7.140625" style="411" customWidth="1"/>
    <col min="770" max="770" width="1.42578125" style="411" customWidth="1"/>
    <col min="771" max="771" width="3.5703125" style="411" customWidth="1"/>
    <col min="772" max="772" width="3.7109375" style="411" customWidth="1"/>
    <col min="773" max="773" width="14.7109375" style="411" customWidth="1"/>
    <col min="774" max="775" width="9.5703125" style="411" customWidth="1"/>
    <col min="776" max="776" width="10.7109375" style="411" customWidth="1"/>
    <col min="777" max="777" width="6" style="411" customWidth="1"/>
    <col min="778" max="778" width="4.42578125" style="411" customWidth="1"/>
    <col min="779" max="779" width="9.85546875" style="411" customWidth="1"/>
    <col min="780" max="780" width="10.28515625" style="411" customWidth="1"/>
    <col min="781" max="782" width="5.140625" style="411" customWidth="1"/>
    <col min="783" max="783" width="1.7109375" style="411" customWidth="1"/>
    <col min="784" max="784" width="10.7109375" style="411" customWidth="1"/>
    <col min="785" max="785" width="3.5703125" style="411" customWidth="1"/>
    <col min="786" max="786" width="1.42578125" style="411" customWidth="1"/>
    <col min="787" max="787" width="7" style="411" customWidth="1"/>
    <col min="788" max="796" width="0" style="411" hidden="1" customWidth="1"/>
    <col min="797" max="797" width="9.42578125" style="411" customWidth="1"/>
    <col min="798" max="798" width="12.85546875" style="411" customWidth="1"/>
    <col min="799" max="799" width="14" style="411" customWidth="1"/>
    <col min="800" max="811" width="9.140625" style="411"/>
    <col min="812" max="832" width="0" style="411" hidden="1" customWidth="1"/>
    <col min="833" max="1024" width="9.140625" style="411"/>
    <col min="1025" max="1025" width="7.140625" style="411" customWidth="1"/>
    <col min="1026" max="1026" width="1.42578125" style="411" customWidth="1"/>
    <col min="1027" max="1027" width="3.5703125" style="411" customWidth="1"/>
    <col min="1028" max="1028" width="3.7109375" style="411" customWidth="1"/>
    <col min="1029" max="1029" width="14.7109375" style="411" customWidth="1"/>
    <col min="1030" max="1031" width="9.5703125" style="411" customWidth="1"/>
    <col min="1032" max="1032" width="10.7109375" style="411" customWidth="1"/>
    <col min="1033" max="1033" width="6" style="411" customWidth="1"/>
    <col min="1034" max="1034" width="4.42578125" style="411" customWidth="1"/>
    <col min="1035" max="1035" width="9.85546875" style="411" customWidth="1"/>
    <col min="1036" max="1036" width="10.28515625" style="411" customWidth="1"/>
    <col min="1037" max="1038" width="5.140625" style="411" customWidth="1"/>
    <col min="1039" max="1039" width="1.7109375" style="411" customWidth="1"/>
    <col min="1040" max="1040" width="10.7109375" style="411" customWidth="1"/>
    <col min="1041" max="1041" width="3.5703125" style="411" customWidth="1"/>
    <col min="1042" max="1042" width="1.42578125" style="411" customWidth="1"/>
    <col min="1043" max="1043" width="7" style="411" customWidth="1"/>
    <col min="1044" max="1052" width="0" style="411" hidden="1" customWidth="1"/>
    <col min="1053" max="1053" width="9.42578125" style="411" customWidth="1"/>
    <col min="1054" max="1054" width="12.85546875" style="411" customWidth="1"/>
    <col min="1055" max="1055" width="14" style="411" customWidth="1"/>
    <col min="1056" max="1067" width="9.140625" style="411"/>
    <col min="1068" max="1088" width="0" style="411" hidden="1" customWidth="1"/>
    <col min="1089" max="1280" width="9.140625" style="411"/>
    <col min="1281" max="1281" width="7.140625" style="411" customWidth="1"/>
    <col min="1282" max="1282" width="1.42578125" style="411" customWidth="1"/>
    <col min="1283" max="1283" width="3.5703125" style="411" customWidth="1"/>
    <col min="1284" max="1284" width="3.7109375" style="411" customWidth="1"/>
    <col min="1285" max="1285" width="14.7109375" style="411" customWidth="1"/>
    <col min="1286" max="1287" width="9.5703125" style="411" customWidth="1"/>
    <col min="1288" max="1288" width="10.7109375" style="411" customWidth="1"/>
    <col min="1289" max="1289" width="6" style="411" customWidth="1"/>
    <col min="1290" max="1290" width="4.42578125" style="411" customWidth="1"/>
    <col min="1291" max="1291" width="9.85546875" style="411" customWidth="1"/>
    <col min="1292" max="1292" width="10.28515625" style="411" customWidth="1"/>
    <col min="1293" max="1294" width="5.140625" style="411" customWidth="1"/>
    <col min="1295" max="1295" width="1.7109375" style="411" customWidth="1"/>
    <col min="1296" max="1296" width="10.7109375" style="411" customWidth="1"/>
    <col min="1297" max="1297" width="3.5703125" style="411" customWidth="1"/>
    <col min="1298" max="1298" width="1.42578125" style="411" customWidth="1"/>
    <col min="1299" max="1299" width="7" style="411" customWidth="1"/>
    <col min="1300" max="1308" width="0" style="411" hidden="1" customWidth="1"/>
    <col min="1309" max="1309" width="9.42578125" style="411" customWidth="1"/>
    <col min="1310" max="1310" width="12.85546875" style="411" customWidth="1"/>
    <col min="1311" max="1311" width="14" style="411" customWidth="1"/>
    <col min="1312" max="1323" width="9.140625" style="411"/>
    <col min="1324" max="1344" width="0" style="411" hidden="1" customWidth="1"/>
    <col min="1345" max="1536" width="9.140625" style="411"/>
    <col min="1537" max="1537" width="7.140625" style="411" customWidth="1"/>
    <col min="1538" max="1538" width="1.42578125" style="411" customWidth="1"/>
    <col min="1539" max="1539" width="3.5703125" style="411" customWidth="1"/>
    <col min="1540" max="1540" width="3.7109375" style="411" customWidth="1"/>
    <col min="1541" max="1541" width="14.7109375" style="411" customWidth="1"/>
    <col min="1542" max="1543" width="9.5703125" style="411" customWidth="1"/>
    <col min="1544" max="1544" width="10.7109375" style="411" customWidth="1"/>
    <col min="1545" max="1545" width="6" style="411" customWidth="1"/>
    <col min="1546" max="1546" width="4.42578125" style="411" customWidth="1"/>
    <col min="1547" max="1547" width="9.85546875" style="411" customWidth="1"/>
    <col min="1548" max="1548" width="10.28515625" style="411" customWidth="1"/>
    <col min="1549" max="1550" width="5.140625" style="411" customWidth="1"/>
    <col min="1551" max="1551" width="1.7109375" style="411" customWidth="1"/>
    <col min="1552" max="1552" width="10.7109375" style="411" customWidth="1"/>
    <col min="1553" max="1553" width="3.5703125" style="411" customWidth="1"/>
    <col min="1554" max="1554" width="1.42578125" style="411" customWidth="1"/>
    <col min="1555" max="1555" width="7" style="411" customWidth="1"/>
    <col min="1556" max="1564" width="0" style="411" hidden="1" customWidth="1"/>
    <col min="1565" max="1565" width="9.42578125" style="411" customWidth="1"/>
    <col min="1566" max="1566" width="12.85546875" style="411" customWidth="1"/>
    <col min="1567" max="1567" width="14" style="411" customWidth="1"/>
    <col min="1568" max="1579" width="9.140625" style="411"/>
    <col min="1580" max="1600" width="0" style="411" hidden="1" customWidth="1"/>
    <col min="1601" max="1792" width="9.140625" style="411"/>
    <col min="1793" max="1793" width="7.140625" style="411" customWidth="1"/>
    <col min="1794" max="1794" width="1.42578125" style="411" customWidth="1"/>
    <col min="1795" max="1795" width="3.5703125" style="411" customWidth="1"/>
    <col min="1796" max="1796" width="3.7109375" style="411" customWidth="1"/>
    <col min="1797" max="1797" width="14.7109375" style="411" customWidth="1"/>
    <col min="1798" max="1799" width="9.5703125" style="411" customWidth="1"/>
    <col min="1800" max="1800" width="10.7109375" style="411" customWidth="1"/>
    <col min="1801" max="1801" width="6" style="411" customWidth="1"/>
    <col min="1802" max="1802" width="4.42578125" style="411" customWidth="1"/>
    <col min="1803" max="1803" width="9.85546875" style="411" customWidth="1"/>
    <col min="1804" max="1804" width="10.28515625" style="411" customWidth="1"/>
    <col min="1805" max="1806" width="5.140625" style="411" customWidth="1"/>
    <col min="1807" max="1807" width="1.7109375" style="411" customWidth="1"/>
    <col min="1808" max="1808" width="10.7109375" style="411" customWidth="1"/>
    <col min="1809" max="1809" width="3.5703125" style="411" customWidth="1"/>
    <col min="1810" max="1810" width="1.42578125" style="411" customWidth="1"/>
    <col min="1811" max="1811" width="7" style="411" customWidth="1"/>
    <col min="1812" max="1820" width="0" style="411" hidden="1" customWidth="1"/>
    <col min="1821" max="1821" width="9.42578125" style="411" customWidth="1"/>
    <col min="1822" max="1822" width="12.85546875" style="411" customWidth="1"/>
    <col min="1823" max="1823" width="14" style="411" customWidth="1"/>
    <col min="1824" max="1835" width="9.140625" style="411"/>
    <col min="1836" max="1856" width="0" style="411" hidden="1" customWidth="1"/>
    <col min="1857" max="2048" width="9.140625" style="411"/>
    <col min="2049" max="2049" width="7.140625" style="411" customWidth="1"/>
    <col min="2050" max="2050" width="1.42578125" style="411" customWidth="1"/>
    <col min="2051" max="2051" width="3.5703125" style="411" customWidth="1"/>
    <col min="2052" max="2052" width="3.7109375" style="411" customWidth="1"/>
    <col min="2053" max="2053" width="14.7109375" style="411" customWidth="1"/>
    <col min="2054" max="2055" width="9.5703125" style="411" customWidth="1"/>
    <col min="2056" max="2056" width="10.7109375" style="411" customWidth="1"/>
    <col min="2057" max="2057" width="6" style="411" customWidth="1"/>
    <col min="2058" max="2058" width="4.42578125" style="411" customWidth="1"/>
    <col min="2059" max="2059" width="9.85546875" style="411" customWidth="1"/>
    <col min="2060" max="2060" width="10.28515625" style="411" customWidth="1"/>
    <col min="2061" max="2062" width="5.140625" style="411" customWidth="1"/>
    <col min="2063" max="2063" width="1.7109375" style="411" customWidth="1"/>
    <col min="2064" max="2064" width="10.7109375" style="411" customWidth="1"/>
    <col min="2065" max="2065" width="3.5703125" style="411" customWidth="1"/>
    <col min="2066" max="2066" width="1.42578125" style="411" customWidth="1"/>
    <col min="2067" max="2067" width="7" style="411" customWidth="1"/>
    <col min="2068" max="2076" width="0" style="411" hidden="1" customWidth="1"/>
    <col min="2077" max="2077" width="9.42578125" style="411" customWidth="1"/>
    <col min="2078" max="2078" width="12.85546875" style="411" customWidth="1"/>
    <col min="2079" max="2079" width="14" style="411" customWidth="1"/>
    <col min="2080" max="2091" width="9.140625" style="411"/>
    <col min="2092" max="2112" width="0" style="411" hidden="1" customWidth="1"/>
    <col min="2113" max="2304" width="9.140625" style="411"/>
    <col min="2305" max="2305" width="7.140625" style="411" customWidth="1"/>
    <col min="2306" max="2306" width="1.42578125" style="411" customWidth="1"/>
    <col min="2307" max="2307" width="3.5703125" style="411" customWidth="1"/>
    <col min="2308" max="2308" width="3.7109375" style="411" customWidth="1"/>
    <col min="2309" max="2309" width="14.7109375" style="411" customWidth="1"/>
    <col min="2310" max="2311" width="9.5703125" style="411" customWidth="1"/>
    <col min="2312" max="2312" width="10.7109375" style="411" customWidth="1"/>
    <col min="2313" max="2313" width="6" style="411" customWidth="1"/>
    <col min="2314" max="2314" width="4.42578125" style="411" customWidth="1"/>
    <col min="2315" max="2315" width="9.85546875" style="411" customWidth="1"/>
    <col min="2316" max="2316" width="10.28515625" style="411" customWidth="1"/>
    <col min="2317" max="2318" width="5.140625" style="411" customWidth="1"/>
    <col min="2319" max="2319" width="1.7109375" style="411" customWidth="1"/>
    <col min="2320" max="2320" width="10.7109375" style="411" customWidth="1"/>
    <col min="2321" max="2321" width="3.5703125" style="411" customWidth="1"/>
    <col min="2322" max="2322" width="1.42578125" style="411" customWidth="1"/>
    <col min="2323" max="2323" width="7" style="411" customWidth="1"/>
    <col min="2324" max="2332" width="0" style="411" hidden="1" customWidth="1"/>
    <col min="2333" max="2333" width="9.42578125" style="411" customWidth="1"/>
    <col min="2334" max="2334" width="12.85546875" style="411" customWidth="1"/>
    <col min="2335" max="2335" width="14" style="411" customWidth="1"/>
    <col min="2336" max="2347" width="9.140625" style="411"/>
    <col min="2348" max="2368" width="0" style="411" hidden="1" customWidth="1"/>
    <col min="2369" max="2560" width="9.140625" style="411"/>
    <col min="2561" max="2561" width="7.140625" style="411" customWidth="1"/>
    <col min="2562" max="2562" width="1.42578125" style="411" customWidth="1"/>
    <col min="2563" max="2563" width="3.5703125" style="411" customWidth="1"/>
    <col min="2564" max="2564" width="3.7109375" style="411" customWidth="1"/>
    <col min="2565" max="2565" width="14.7109375" style="411" customWidth="1"/>
    <col min="2566" max="2567" width="9.5703125" style="411" customWidth="1"/>
    <col min="2568" max="2568" width="10.7109375" style="411" customWidth="1"/>
    <col min="2569" max="2569" width="6" style="411" customWidth="1"/>
    <col min="2570" max="2570" width="4.42578125" style="411" customWidth="1"/>
    <col min="2571" max="2571" width="9.85546875" style="411" customWidth="1"/>
    <col min="2572" max="2572" width="10.28515625" style="411" customWidth="1"/>
    <col min="2573" max="2574" width="5.140625" style="411" customWidth="1"/>
    <col min="2575" max="2575" width="1.7109375" style="411" customWidth="1"/>
    <col min="2576" max="2576" width="10.7109375" style="411" customWidth="1"/>
    <col min="2577" max="2577" width="3.5703125" style="411" customWidth="1"/>
    <col min="2578" max="2578" width="1.42578125" style="411" customWidth="1"/>
    <col min="2579" max="2579" width="7" style="411" customWidth="1"/>
    <col min="2580" max="2588" width="0" style="411" hidden="1" customWidth="1"/>
    <col min="2589" max="2589" width="9.42578125" style="411" customWidth="1"/>
    <col min="2590" max="2590" width="12.85546875" style="411" customWidth="1"/>
    <col min="2591" max="2591" width="14" style="411" customWidth="1"/>
    <col min="2592" max="2603" width="9.140625" style="411"/>
    <col min="2604" max="2624" width="0" style="411" hidden="1" customWidth="1"/>
    <col min="2625" max="2816" width="9.140625" style="411"/>
    <col min="2817" max="2817" width="7.140625" style="411" customWidth="1"/>
    <col min="2818" max="2818" width="1.42578125" style="411" customWidth="1"/>
    <col min="2819" max="2819" width="3.5703125" style="411" customWidth="1"/>
    <col min="2820" max="2820" width="3.7109375" style="411" customWidth="1"/>
    <col min="2821" max="2821" width="14.7109375" style="411" customWidth="1"/>
    <col min="2822" max="2823" width="9.5703125" style="411" customWidth="1"/>
    <col min="2824" max="2824" width="10.7109375" style="411" customWidth="1"/>
    <col min="2825" max="2825" width="6" style="411" customWidth="1"/>
    <col min="2826" max="2826" width="4.42578125" style="411" customWidth="1"/>
    <col min="2827" max="2827" width="9.85546875" style="411" customWidth="1"/>
    <col min="2828" max="2828" width="10.28515625" style="411" customWidth="1"/>
    <col min="2829" max="2830" width="5.140625" style="411" customWidth="1"/>
    <col min="2831" max="2831" width="1.7109375" style="411" customWidth="1"/>
    <col min="2832" max="2832" width="10.7109375" style="411" customWidth="1"/>
    <col min="2833" max="2833" width="3.5703125" style="411" customWidth="1"/>
    <col min="2834" max="2834" width="1.42578125" style="411" customWidth="1"/>
    <col min="2835" max="2835" width="7" style="411" customWidth="1"/>
    <col min="2836" max="2844" width="0" style="411" hidden="1" customWidth="1"/>
    <col min="2845" max="2845" width="9.42578125" style="411" customWidth="1"/>
    <col min="2846" max="2846" width="12.85546875" style="411" customWidth="1"/>
    <col min="2847" max="2847" width="14" style="411" customWidth="1"/>
    <col min="2848" max="2859" width="9.140625" style="411"/>
    <col min="2860" max="2880" width="0" style="411" hidden="1" customWidth="1"/>
    <col min="2881" max="3072" width="9.140625" style="411"/>
    <col min="3073" max="3073" width="7.140625" style="411" customWidth="1"/>
    <col min="3074" max="3074" width="1.42578125" style="411" customWidth="1"/>
    <col min="3075" max="3075" width="3.5703125" style="411" customWidth="1"/>
    <col min="3076" max="3076" width="3.7109375" style="411" customWidth="1"/>
    <col min="3077" max="3077" width="14.7109375" style="411" customWidth="1"/>
    <col min="3078" max="3079" width="9.5703125" style="411" customWidth="1"/>
    <col min="3080" max="3080" width="10.7109375" style="411" customWidth="1"/>
    <col min="3081" max="3081" width="6" style="411" customWidth="1"/>
    <col min="3082" max="3082" width="4.42578125" style="411" customWidth="1"/>
    <col min="3083" max="3083" width="9.85546875" style="411" customWidth="1"/>
    <col min="3084" max="3084" width="10.28515625" style="411" customWidth="1"/>
    <col min="3085" max="3086" width="5.140625" style="411" customWidth="1"/>
    <col min="3087" max="3087" width="1.7109375" style="411" customWidth="1"/>
    <col min="3088" max="3088" width="10.7109375" style="411" customWidth="1"/>
    <col min="3089" max="3089" width="3.5703125" style="411" customWidth="1"/>
    <col min="3090" max="3090" width="1.42578125" style="411" customWidth="1"/>
    <col min="3091" max="3091" width="7" style="411" customWidth="1"/>
    <col min="3092" max="3100" width="0" style="411" hidden="1" customWidth="1"/>
    <col min="3101" max="3101" width="9.42578125" style="411" customWidth="1"/>
    <col min="3102" max="3102" width="12.85546875" style="411" customWidth="1"/>
    <col min="3103" max="3103" width="14" style="411" customWidth="1"/>
    <col min="3104" max="3115" width="9.140625" style="411"/>
    <col min="3116" max="3136" width="0" style="411" hidden="1" customWidth="1"/>
    <col min="3137" max="3328" width="9.140625" style="411"/>
    <col min="3329" max="3329" width="7.140625" style="411" customWidth="1"/>
    <col min="3330" max="3330" width="1.42578125" style="411" customWidth="1"/>
    <col min="3331" max="3331" width="3.5703125" style="411" customWidth="1"/>
    <col min="3332" max="3332" width="3.7109375" style="411" customWidth="1"/>
    <col min="3333" max="3333" width="14.7109375" style="411" customWidth="1"/>
    <col min="3334" max="3335" width="9.5703125" style="411" customWidth="1"/>
    <col min="3336" max="3336" width="10.7109375" style="411" customWidth="1"/>
    <col min="3337" max="3337" width="6" style="411" customWidth="1"/>
    <col min="3338" max="3338" width="4.42578125" style="411" customWidth="1"/>
    <col min="3339" max="3339" width="9.85546875" style="411" customWidth="1"/>
    <col min="3340" max="3340" width="10.28515625" style="411" customWidth="1"/>
    <col min="3341" max="3342" width="5.140625" style="411" customWidth="1"/>
    <col min="3343" max="3343" width="1.7109375" style="411" customWidth="1"/>
    <col min="3344" max="3344" width="10.7109375" style="411" customWidth="1"/>
    <col min="3345" max="3345" width="3.5703125" style="411" customWidth="1"/>
    <col min="3346" max="3346" width="1.42578125" style="411" customWidth="1"/>
    <col min="3347" max="3347" width="7" style="411" customWidth="1"/>
    <col min="3348" max="3356" width="0" style="411" hidden="1" customWidth="1"/>
    <col min="3357" max="3357" width="9.42578125" style="411" customWidth="1"/>
    <col min="3358" max="3358" width="12.85546875" style="411" customWidth="1"/>
    <col min="3359" max="3359" width="14" style="411" customWidth="1"/>
    <col min="3360" max="3371" width="9.140625" style="411"/>
    <col min="3372" max="3392" width="0" style="411" hidden="1" customWidth="1"/>
    <col min="3393" max="3584" width="9.140625" style="411"/>
    <col min="3585" max="3585" width="7.140625" style="411" customWidth="1"/>
    <col min="3586" max="3586" width="1.42578125" style="411" customWidth="1"/>
    <col min="3587" max="3587" width="3.5703125" style="411" customWidth="1"/>
    <col min="3588" max="3588" width="3.7109375" style="411" customWidth="1"/>
    <col min="3589" max="3589" width="14.7109375" style="411" customWidth="1"/>
    <col min="3590" max="3591" width="9.5703125" style="411" customWidth="1"/>
    <col min="3592" max="3592" width="10.7109375" style="411" customWidth="1"/>
    <col min="3593" max="3593" width="6" style="411" customWidth="1"/>
    <col min="3594" max="3594" width="4.42578125" style="411" customWidth="1"/>
    <col min="3595" max="3595" width="9.85546875" style="411" customWidth="1"/>
    <col min="3596" max="3596" width="10.28515625" style="411" customWidth="1"/>
    <col min="3597" max="3598" width="5.140625" style="411" customWidth="1"/>
    <col min="3599" max="3599" width="1.7109375" style="411" customWidth="1"/>
    <col min="3600" max="3600" width="10.7109375" style="411" customWidth="1"/>
    <col min="3601" max="3601" width="3.5703125" style="411" customWidth="1"/>
    <col min="3602" max="3602" width="1.42578125" style="411" customWidth="1"/>
    <col min="3603" max="3603" width="7" style="411" customWidth="1"/>
    <col min="3604" max="3612" width="0" style="411" hidden="1" customWidth="1"/>
    <col min="3613" max="3613" width="9.42578125" style="411" customWidth="1"/>
    <col min="3614" max="3614" width="12.85546875" style="411" customWidth="1"/>
    <col min="3615" max="3615" width="14" style="411" customWidth="1"/>
    <col min="3616" max="3627" width="9.140625" style="411"/>
    <col min="3628" max="3648" width="0" style="411" hidden="1" customWidth="1"/>
    <col min="3649" max="3840" width="9.140625" style="411"/>
    <col min="3841" max="3841" width="7.140625" style="411" customWidth="1"/>
    <col min="3842" max="3842" width="1.42578125" style="411" customWidth="1"/>
    <col min="3843" max="3843" width="3.5703125" style="411" customWidth="1"/>
    <col min="3844" max="3844" width="3.7109375" style="411" customWidth="1"/>
    <col min="3845" max="3845" width="14.7109375" style="411" customWidth="1"/>
    <col min="3846" max="3847" width="9.5703125" style="411" customWidth="1"/>
    <col min="3848" max="3848" width="10.7109375" style="411" customWidth="1"/>
    <col min="3849" max="3849" width="6" style="411" customWidth="1"/>
    <col min="3850" max="3850" width="4.42578125" style="411" customWidth="1"/>
    <col min="3851" max="3851" width="9.85546875" style="411" customWidth="1"/>
    <col min="3852" max="3852" width="10.28515625" style="411" customWidth="1"/>
    <col min="3853" max="3854" width="5.140625" style="411" customWidth="1"/>
    <col min="3855" max="3855" width="1.7109375" style="411" customWidth="1"/>
    <col min="3856" max="3856" width="10.7109375" style="411" customWidth="1"/>
    <col min="3857" max="3857" width="3.5703125" style="411" customWidth="1"/>
    <col min="3858" max="3858" width="1.42578125" style="411" customWidth="1"/>
    <col min="3859" max="3859" width="7" style="411" customWidth="1"/>
    <col min="3860" max="3868" width="0" style="411" hidden="1" customWidth="1"/>
    <col min="3869" max="3869" width="9.42578125" style="411" customWidth="1"/>
    <col min="3870" max="3870" width="12.85546875" style="411" customWidth="1"/>
    <col min="3871" max="3871" width="14" style="411" customWidth="1"/>
    <col min="3872" max="3883" width="9.140625" style="411"/>
    <col min="3884" max="3904" width="0" style="411" hidden="1" customWidth="1"/>
    <col min="3905" max="4096" width="9.140625" style="411"/>
    <col min="4097" max="4097" width="7.140625" style="411" customWidth="1"/>
    <col min="4098" max="4098" width="1.42578125" style="411" customWidth="1"/>
    <col min="4099" max="4099" width="3.5703125" style="411" customWidth="1"/>
    <col min="4100" max="4100" width="3.7109375" style="411" customWidth="1"/>
    <col min="4101" max="4101" width="14.7109375" style="411" customWidth="1"/>
    <col min="4102" max="4103" width="9.5703125" style="411" customWidth="1"/>
    <col min="4104" max="4104" width="10.7109375" style="411" customWidth="1"/>
    <col min="4105" max="4105" width="6" style="411" customWidth="1"/>
    <col min="4106" max="4106" width="4.42578125" style="411" customWidth="1"/>
    <col min="4107" max="4107" width="9.85546875" style="411" customWidth="1"/>
    <col min="4108" max="4108" width="10.28515625" style="411" customWidth="1"/>
    <col min="4109" max="4110" width="5.140625" style="411" customWidth="1"/>
    <col min="4111" max="4111" width="1.7109375" style="411" customWidth="1"/>
    <col min="4112" max="4112" width="10.7109375" style="411" customWidth="1"/>
    <col min="4113" max="4113" width="3.5703125" style="411" customWidth="1"/>
    <col min="4114" max="4114" width="1.42578125" style="411" customWidth="1"/>
    <col min="4115" max="4115" width="7" style="411" customWidth="1"/>
    <col min="4116" max="4124" width="0" style="411" hidden="1" customWidth="1"/>
    <col min="4125" max="4125" width="9.42578125" style="411" customWidth="1"/>
    <col min="4126" max="4126" width="12.85546875" style="411" customWidth="1"/>
    <col min="4127" max="4127" width="14" style="411" customWidth="1"/>
    <col min="4128" max="4139" width="9.140625" style="411"/>
    <col min="4140" max="4160" width="0" style="411" hidden="1" customWidth="1"/>
    <col min="4161" max="4352" width="9.140625" style="411"/>
    <col min="4353" max="4353" width="7.140625" style="411" customWidth="1"/>
    <col min="4354" max="4354" width="1.42578125" style="411" customWidth="1"/>
    <col min="4355" max="4355" width="3.5703125" style="411" customWidth="1"/>
    <col min="4356" max="4356" width="3.7109375" style="411" customWidth="1"/>
    <col min="4357" max="4357" width="14.7109375" style="411" customWidth="1"/>
    <col min="4358" max="4359" width="9.5703125" style="411" customWidth="1"/>
    <col min="4360" max="4360" width="10.7109375" style="411" customWidth="1"/>
    <col min="4361" max="4361" width="6" style="411" customWidth="1"/>
    <col min="4362" max="4362" width="4.42578125" style="411" customWidth="1"/>
    <col min="4363" max="4363" width="9.85546875" style="411" customWidth="1"/>
    <col min="4364" max="4364" width="10.28515625" style="411" customWidth="1"/>
    <col min="4365" max="4366" width="5.140625" style="411" customWidth="1"/>
    <col min="4367" max="4367" width="1.7109375" style="411" customWidth="1"/>
    <col min="4368" max="4368" width="10.7109375" style="411" customWidth="1"/>
    <col min="4369" max="4369" width="3.5703125" style="411" customWidth="1"/>
    <col min="4370" max="4370" width="1.42578125" style="411" customWidth="1"/>
    <col min="4371" max="4371" width="7" style="411" customWidth="1"/>
    <col min="4372" max="4380" width="0" style="411" hidden="1" customWidth="1"/>
    <col min="4381" max="4381" width="9.42578125" style="411" customWidth="1"/>
    <col min="4382" max="4382" width="12.85546875" style="411" customWidth="1"/>
    <col min="4383" max="4383" width="14" style="411" customWidth="1"/>
    <col min="4384" max="4395" width="9.140625" style="411"/>
    <col min="4396" max="4416" width="0" style="411" hidden="1" customWidth="1"/>
    <col min="4417" max="4608" width="9.140625" style="411"/>
    <col min="4609" max="4609" width="7.140625" style="411" customWidth="1"/>
    <col min="4610" max="4610" width="1.42578125" style="411" customWidth="1"/>
    <col min="4611" max="4611" width="3.5703125" style="411" customWidth="1"/>
    <col min="4612" max="4612" width="3.7109375" style="411" customWidth="1"/>
    <col min="4613" max="4613" width="14.7109375" style="411" customWidth="1"/>
    <col min="4614" max="4615" width="9.5703125" style="411" customWidth="1"/>
    <col min="4616" max="4616" width="10.7109375" style="411" customWidth="1"/>
    <col min="4617" max="4617" width="6" style="411" customWidth="1"/>
    <col min="4618" max="4618" width="4.42578125" style="411" customWidth="1"/>
    <col min="4619" max="4619" width="9.85546875" style="411" customWidth="1"/>
    <col min="4620" max="4620" width="10.28515625" style="411" customWidth="1"/>
    <col min="4621" max="4622" width="5.140625" style="411" customWidth="1"/>
    <col min="4623" max="4623" width="1.7109375" style="411" customWidth="1"/>
    <col min="4624" max="4624" width="10.7109375" style="411" customWidth="1"/>
    <col min="4625" max="4625" width="3.5703125" style="411" customWidth="1"/>
    <col min="4626" max="4626" width="1.42578125" style="411" customWidth="1"/>
    <col min="4627" max="4627" width="7" style="411" customWidth="1"/>
    <col min="4628" max="4636" width="0" style="411" hidden="1" customWidth="1"/>
    <col min="4637" max="4637" width="9.42578125" style="411" customWidth="1"/>
    <col min="4638" max="4638" width="12.85546875" style="411" customWidth="1"/>
    <col min="4639" max="4639" width="14" style="411" customWidth="1"/>
    <col min="4640" max="4651" width="9.140625" style="411"/>
    <col min="4652" max="4672" width="0" style="411" hidden="1" customWidth="1"/>
    <col min="4673" max="4864" width="9.140625" style="411"/>
    <col min="4865" max="4865" width="7.140625" style="411" customWidth="1"/>
    <col min="4866" max="4866" width="1.42578125" style="411" customWidth="1"/>
    <col min="4867" max="4867" width="3.5703125" style="411" customWidth="1"/>
    <col min="4868" max="4868" width="3.7109375" style="411" customWidth="1"/>
    <col min="4869" max="4869" width="14.7109375" style="411" customWidth="1"/>
    <col min="4870" max="4871" width="9.5703125" style="411" customWidth="1"/>
    <col min="4872" max="4872" width="10.7109375" style="411" customWidth="1"/>
    <col min="4873" max="4873" width="6" style="411" customWidth="1"/>
    <col min="4874" max="4874" width="4.42578125" style="411" customWidth="1"/>
    <col min="4875" max="4875" width="9.85546875" style="411" customWidth="1"/>
    <col min="4876" max="4876" width="10.28515625" style="411" customWidth="1"/>
    <col min="4877" max="4878" width="5.140625" style="411" customWidth="1"/>
    <col min="4879" max="4879" width="1.7109375" style="411" customWidth="1"/>
    <col min="4880" max="4880" width="10.7109375" style="411" customWidth="1"/>
    <col min="4881" max="4881" width="3.5703125" style="411" customWidth="1"/>
    <col min="4882" max="4882" width="1.42578125" style="411" customWidth="1"/>
    <col min="4883" max="4883" width="7" style="411" customWidth="1"/>
    <col min="4884" max="4892" width="0" style="411" hidden="1" customWidth="1"/>
    <col min="4893" max="4893" width="9.42578125" style="411" customWidth="1"/>
    <col min="4894" max="4894" width="12.85546875" style="411" customWidth="1"/>
    <col min="4895" max="4895" width="14" style="411" customWidth="1"/>
    <col min="4896" max="4907" width="9.140625" style="411"/>
    <col min="4908" max="4928" width="0" style="411" hidden="1" customWidth="1"/>
    <col min="4929" max="5120" width="9.140625" style="411"/>
    <col min="5121" max="5121" width="7.140625" style="411" customWidth="1"/>
    <col min="5122" max="5122" width="1.42578125" style="411" customWidth="1"/>
    <col min="5123" max="5123" width="3.5703125" style="411" customWidth="1"/>
    <col min="5124" max="5124" width="3.7109375" style="411" customWidth="1"/>
    <col min="5125" max="5125" width="14.7109375" style="411" customWidth="1"/>
    <col min="5126" max="5127" width="9.5703125" style="411" customWidth="1"/>
    <col min="5128" max="5128" width="10.7109375" style="411" customWidth="1"/>
    <col min="5129" max="5129" width="6" style="411" customWidth="1"/>
    <col min="5130" max="5130" width="4.42578125" style="411" customWidth="1"/>
    <col min="5131" max="5131" width="9.85546875" style="411" customWidth="1"/>
    <col min="5132" max="5132" width="10.28515625" style="411" customWidth="1"/>
    <col min="5133" max="5134" width="5.140625" style="411" customWidth="1"/>
    <col min="5135" max="5135" width="1.7109375" style="411" customWidth="1"/>
    <col min="5136" max="5136" width="10.7109375" style="411" customWidth="1"/>
    <col min="5137" max="5137" width="3.5703125" style="411" customWidth="1"/>
    <col min="5138" max="5138" width="1.42578125" style="411" customWidth="1"/>
    <col min="5139" max="5139" width="7" style="411" customWidth="1"/>
    <col min="5140" max="5148" width="0" style="411" hidden="1" customWidth="1"/>
    <col min="5149" max="5149" width="9.42578125" style="411" customWidth="1"/>
    <col min="5150" max="5150" width="12.85546875" style="411" customWidth="1"/>
    <col min="5151" max="5151" width="14" style="411" customWidth="1"/>
    <col min="5152" max="5163" width="9.140625" style="411"/>
    <col min="5164" max="5184" width="0" style="411" hidden="1" customWidth="1"/>
    <col min="5185" max="5376" width="9.140625" style="411"/>
    <col min="5377" max="5377" width="7.140625" style="411" customWidth="1"/>
    <col min="5378" max="5378" width="1.42578125" style="411" customWidth="1"/>
    <col min="5379" max="5379" width="3.5703125" style="411" customWidth="1"/>
    <col min="5380" max="5380" width="3.7109375" style="411" customWidth="1"/>
    <col min="5381" max="5381" width="14.7109375" style="411" customWidth="1"/>
    <col min="5382" max="5383" width="9.5703125" style="411" customWidth="1"/>
    <col min="5384" max="5384" width="10.7109375" style="411" customWidth="1"/>
    <col min="5385" max="5385" width="6" style="411" customWidth="1"/>
    <col min="5386" max="5386" width="4.42578125" style="411" customWidth="1"/>
    <col min="5387" max="5387" width="9.85546875" style="411" customWidth="1"/>
    <col min="5388" max="5388" width="10.28515625" style="411" customWidth="1"/>
    <col min="5389" max="5390" width="5.140625" style="411" customWidth="1"/>
    <col min="5391" max="5391" width="1.7109375" style="411" customWidth="1"/>
    <col min="5392" max="5392" width="10.7109375" style="411" customWidth="1"/>
    <col min="5393" max="5393" width="3.5703125" style="411" customWidth="1"/>
    <col min="5394" max="5394" width="1.42578125" style="411" customWidth="1"/>
    <col min="5395" max="5395" width="7" style="411" customWidth="1"/>
    <col min="5396" max="5404" width="0" style="411" hidden="1" customWidth="1"/>
    <col min="5405" max="5405" width="9.42578125" style="411" customWidth="1"/>
    <col min="5406" max="5406" width="12.85546875" style="411" customWidth="1"/>
    <col min="5407" max="5407" width="14" style="411" customWidth="1"/>
    <col min="5408" max="5419" width="9.140625" style="411"/>
    <col min="5420" max="5440" width="0" style="411" hidden="1" customWidth="1"/>
    <col min="5441" max="5632" width="9.140625" style="411"/>
    <col min="5633" max="5633" width="7.140625" style="411" customWidth="1"/>
    <col min="5634" max="5634" width="1.42578125" style="411" customWidth="1"/>
    <col min="5635" max="5635" width="3.5703125" style="411" customWidth="1"/>
    <col min="5636" max="5636" width="3.7109375" style="411" customWidth="1"/>
    <col min="5637" max="5637" width="14.7109375" style="411" customWidth="1"/>
    <col min="5638" max="5639" width="9.5703125" style="411" customWidth="1"/>
    <col min="5640" max="5640" width="10.7109375" style="411" customWidth="1"/>
    <col min="5641" max="5641" width="6" style="411" customWidth="1"/>
    <col min="5642" max="5642" width="4.42578125" style="411" customWidth="1"/>
    <col min="5643" max="5643" width="9.85546875" style="411" customWidth="1"/>
    <col min="5644" max="5644" width="10.28515625" style="411" customWidth="1"/>
    <col min="5645" max="5646" width="5.140625" style="411" customWidth="1"/>
    <col min="5647" max="5647" width="1.7109375" style="411" customWidth="1"/>
    <col min="5648" max="5648" width="10.7109375" style="411" customWidth="1"/>
    <col min="5649" max="5649" width="3.5703125" style="411" customWidth="1"/>
    <col min="5650" max="5650" width="1.42578125" style="411" customWidth="1"/>
    <col min="5651" max="5651" width="7" style="411" customWidth="1"/>
    <col min="5652" max="5660" width="0" style="411" hidden="1" customWidth="1"/>
    <col min="5661" max="5661" width="9.42578125" style="411" customWidth="1"/>
    <col min="5662" max="5662" width="12.85546875" style="411" customWidth="1"/>
    <col min="5663" max="5663" width="14" style="411" customWidth="1"/>
    <col min="5664" max="5675" width="9.140625" style="411"/>
    <col min="5676" max="5696" width="0" style="411" hidden="1" customWidth="1"/>
    <col min="5697" max="5888" width="9.140625" style="411"/>
    <col min="5889" max="5889" width="7.140625" style="411" customWidth="1"/>
    <col min="5890" max="5890" width="1.42578125" style="411" customWidth="1"/>
    <col min="5891" max="5891" width="3.5703125" style="411" customWidth="1"/>
    <col min="5892" max="5892" width="3.7109375" style="411" customWidth="1"/>
    <col min="5893" max="5893" width="14.7109375" style="411" customWidth="1"/>
    <col min="5894" max="5895" width="9.5703125" style="411" customWidth="1"/>
    <col min="5896" max="5896" width="10.7109375" style="411" customWidth="1"/>
    <col min="5897" max="5897" width="6" style="411" customWidth="1"/>
    <col min="5898" max="5898" width="4.42578125" style="411" customWidth="1"/>
    <col min="5899" max="5899" width="9.85546875" style="411" customWidth="1"/>
    <col min="5900" max="5900" width="10.28515625" style="411" customWidth="1"/>
    <col min="5901" max="5902" width="5.140625" style="411" customWidth="1"/>
    <col min="5903" max="5903" width="1.7109375" style="411" customWidth="1"/>
    <col min="5904" max="5904" width="10.7109375" style="411" customWidth="1"/>
    <col min="5905" max="5905" width="3.5703125" style="411" customWidth="1"/>
    <col min="5906" max="5906" width="1.42578125" style="411" customWidth="1"/>
    <col min="5907" max="5907" width="7" style="411" customWidth="1"/>
    <col min="5908" max="5916" width="0" style="411" hidden="1" customWidth="1"/>
    <col min="5917" max="5917" width="9.42578125" style="411" customWidth="1"/>
    <col min="5918" max="5918" width="12.85546875" style="411" customWidth="1"/>
    <col min="5919" max="5919" width="14" style="411" customWidth="1"/>
    <col min="5920" max="5931" width="9.140625" style="411"/>
    <col min="5932" max="5952" width="0" style="411" hidden="1" customWidth="1"/>
    <col min="5953" max="6144" width="9.140625" style="411"/>
    <col min="6145" max="6145" width="7.140625" style="411" customWidth="1"/>
    <col min="6146" max="6146" width="1.42578125" style="411" customWidth="1"/>
    <col min="6147" max="6147" width="3.5703125" style="411" customWidth="1"/>
    <col min="6148" max="6148" width="3.7109375" style="411" customWidth="1"/>
    <col min="6149" max="6149" width="14.7109375" style="411" customWidth="1"/>
    <col min="6150" max="6151" width="9.5703125" style="411" customWidth="1"/>
    <col min="6152" max="6152" width="10.7109375" style="411" customWidth="1"/>
    <col min="6153" max="6153" width="6" style="411" customWidth="1"/>
    <col min="6154" max="6154" width="4.42578125" style="411" customWidth="1"/>
    <col min="6155" max="6155" width="9.85546875" style="411" customWidth="1"/>
    <col min="6156" max="6156" width="10.28515625" style="411" customWidth="1"/>
    <col min="6157" max="6158" width="5.140625" style="411" customWidth="1"/>
    <col min="6159" max="6159" width="1.7109375" style="411" customWidth="1"/>
    <col min="6160" max="6160" width="10.7109375" style="411" customWidth="1"/>
    <col min="6161" max="6161" width="3.5703125" style="411" customWidth="1"/>
    <col min="6162" max="6162" width="1.42578125" style="411" customWidth="1"/>
    <col min="6163" max="6163" width="7" style="411" customWidth="1"/>
    <col min="6164" max="6172" width="0" style="411" hidden="1" customWidth="1"/>
    <col min="6173" max="6173" width="9.42578125" style="411" customWidth="1"/>
    <col min="6174" max="6174" width="12.85546875" style="411" customWidth="1"/>
    <col min="6175" max="6175" width="14" style="411" customWidth="1"/>
    <col min="6176" max="6187" width="9.140625" style="411"/>
    <col min="6188" max="6208" width="0" style="411" hidden="1" customWidth="1"/>
    <col min="6209" max="6400" width="9.140625" style="411"/>
    <col min="6401" max="6401" width="7.140625" style="411" customWidth="1"/>
    <col min="6402" max="6402" width="1.42578125" style="411" customWidth="1"/>
    <col min="6403" max="6403" width="3.5703125" style="411" customWidth="1"/>
    <col min="6404" max="6404" width="3.7109375" style="411" customWidth="1"/>
    <col min="6405" max="6405" width="14.7109375" style="411" customWidth="1"/>
    <col min="6406" max="6407" width="9.5703125" style="411" customWidth="1"/>
    <col min="6408" max="6408" width="10.7109375" style="411" customWidth="1"/>
    <col min="6409" max="6409" width="6" style="411" customWidth="1"/>
    <col min="6410" max="6410" width="4.42578125" style="411" customWidth="1"/>
    <col min="6411" max="6411" width="9.85546875" style="411" customWidth="1"/>
    <col min="6412" max="6412" width="10.28515625" style="411" customWidth="1"/>
    <col min="6413" max="6414" width="5.140625" style="411" customWidth="1"/>
    <col min="6415" max="6415" width="1.7109375" style="411" customWidth="1"/>
    <col min="6416" max="6416" width="10.7109375" style="411" customWidth="1"/>
    <col min="6417" max="6417" width="3.5703125" style="411" customWidth="1"/>
    <col min="6418" max="6418" width="1.42578125" style="411" customWidth="1"/>
    <col min="6419" max="6419" width="7" style="411" customWidth="1"/>
    <col min="6420" max="6428" width="0" style="411" hidden="1" customWidth="1"/>
    <col min="6429" max="6429" width="9.42578125" style="411" customWidth="1"/>
    <col min="6430" max="6430" width="12.85546875" style="411" customWidth="1"/>
    <col min="6431" max="6431" width="14" style="411" customWidth="1"/>
    <col min="6432" max="6443" width="9.140625" style="411"/>
    <col min="6444" max="6464" width="0" style="411" hidden="1" customWidth="1"/>
    <col min="6465" max="6656" width="9.140625" style="411"/>
    <col min="6657" max="6657" width="7.140625" style="411" customWidth="1"/>
    <col min="6658" max="6658" width="1.42578125" style="411" customWidth="1"/>
    <col min="6659" max="6659" width="3.5703125" style="411" customWidth="1"/>
    <col min="6660" max="6660" width="3.7109375" style="411" customWidth="1"/>
    <col min="6661" max="6661" width="14.7109375" style="411" customWidth="1"/>
    <col min="6662" max="6663" width="9.5703125" style="411" customWidth="1"/>
    <col min="6664" max="6664" width="10.7109375" style="411" customWidth="1"/>
    <col min="6665" max="6665" width="6" style="411" customWidth="1"/>
    <col min="6666" max="6666" width="4.42578125" style="411" customWidth="1"/>
    <col min="6667" max="6667" width="9.85546875" style="411" customWidth="1"/>
    <col min="6668" max="6668" width="10.28515625" style="411" customWidth="1"/>
    <col min="6669" max="6670" width="5.140625" style="411" customWidth="1"/>
    <col min="6671" max="6671" width="1.7109375" style="411" customWidth="1"/>
    <col min="6672" max="6672" width="10.7109375" style="411" customWidth="1"/>
    <col min="6673" max="6673" width="3.5703125" style="411" customWidth="1"/>
    <col min="6674" max="6674" width="1.42578125" style="411" customWidth="1"/>
    <col min="6675" max="6675" width="7" style="411" customWidth="1"/>
    <col min="6676" max="6684" width="0" style="411" hidden="1" customWidth="1"/>
    <col min="6685" max="6685" width="9.42578125" style="411" customWidth="1"/>
    <col min="6686" max="6686" width="12.85546875" style="411" customWidth="1"/>
    <col min="6687" max="6687" width="14" style="411" customWidth="1"/>
    <col min="6688" max="6699" width="9.140625" style="411"/>
    <col min="6700" max="6720" width="0" style="411" hidden="1" customWidth="1"/>
    <col min="6721" max="6912" width="9.140625" style="411"/>
    <col min="6913" max="6913" width="7.140625" style="411" customWidth="1"/>
    <col min="6914" max="6914" width="1.42578125" style="411" customWidth="1"/>
    <col min="6915" max="6915" width="3.5703125" style="411" customWidth="1"/>
    <col min="6916" max="6916" width="3.7109375" style="411" customWidth="1"/>
    <col min="6917" max="6917" width="14.7109375" style="411" customWidth="1"/>
    <col min="6918" max="6919" width="9.5703125" style="411" customWidth="1"/>
    <col min="6920" max="6920" width="10.7109375" style="411" customWidth="1"/>
    <col min="6921" max="6921" width="6" style="411" customWidth="1"/>
    <col min="6922" max="6922" width="4.42578125" style="411" customWidth="1"/>
    <col min="6923" max="6923" width="9.85546875" style="411" customWidth="1"/>
    <col min="6924" max="6924" width="10.28515625" style="411" customWidth="1"/>
    <col min="6925" max="6926" width="5.140625" style="411" customWidth="1"/>
    <col min="6927" max="6927" width="1.7109375" style="411" customWidth="1"/>
    <col min="6928" max="6928" width="10.7109375" style="411" customWidth="1"/>
    <col min="6929" max="6929" width="3.5703125" style="411" customWidth="1"/>
    <col min="6930" max="6930" width="1.42578125" style="411" customWidth="1"/>
    <col min="6931" max="6931" width="7" style="411" customWidth="1"/>
    <col min="6932" max="6940" width="0" style="411" hidden="1" customWidth="1"/>
    <col min="6941" max="6941" width="9.42578125" style="411" customWidth="1"/>
    <col min="6942" max="6942" width="12.85546875" style="411" customWidth="1"/>
    <col min="6943" max="6943" width="14" style="411" customWidth="1"/>
    <col min="6944" max="6955" width="9.140625" style="411"/>
    <col min="6956" max="6976" width="0" style="411" hidden="1" customWidth="1"/>
    <col min="6977" max="7168" width="9.140625" style="411"/>
    <col min="7169" max="7169" width="7.140625" style="411" customWidth="1"/>
    <col min="7170" max="7170" width="1.42578125" style="411" customWidth="1"/>
    <col min="7171" max="7171" width="3.5703125" style="411" customWidth="1"/>
    <col min="7172" max="7172" width="3.7109375" style="411" customWidth="1"/>
    <col min="7173" max="7173" width="14.7109375" style="411" customWidth="1"/>
    <col min="7174" max="7175" width="9.5703125" style="411" customWidth="1"/>
    <col min="7176" max="7176" width="10.7109375" style="411" customWidth="1"/>
    <col min="7177" max="7177" width="6" style="411" customWidth="1"/>
    <col min="7178" max="7178" width="4.42578125" style="411" customWidth="1"/>
    <col min="7179" max="7179" width="9.85546875" style="411" customWidth="1"/>
    <col min="7180" max="7180" width="10.28515625" style="411" customWidth="1"/>
    <col min="7181" max="7182" width="5.140625" style="411" customWidth="1"/>
    <col min="7183" max="7183" width="1.7109375" style="411" customWidth="1"/>
    <col min="7184" max="7184" width="10.7109375" style="411" customWidth="1"/>
    <col min="7185" max="7185" width="3.5703125" style="411" customWidth="1"/>
    <col min="7186" max="7186" width="1.42578125" style="411" customWidth="1"/>
    <col min="7187" max="7187" width="7" style="411" customWidth="1"/>
    <col min="7188" max="7196" width="0" style="411" hidden="1" customWidth="1"/>
    <col min="7197" max="7197" width="9.42578125" style="411" customWidth="1"/>
    <col min="7198" max="7198" width="12.85546875" style="411" customWidth="1"/>
    <col min="7199" max="7199" width="14" style="411" customWidth="1"/>
    <col min="7200" max="7211" width="9.140625" style="411"/>
    <col min="7212" max="7232" width="0" style="411" hidden="1" customWidth="1"/>
    <col min="7233" max="7424" width="9.140625" style="411"/>
    <col min="7425" max="7425" width="7.140625" style="411" customWidth="1"/>
    <col min="7426" max="7426" width="1.42578125" style="411" customWidth="1"/>
    <col min="7427" max="7427" width="3.5703125" style="411" customWidth="1"/>
    <col min="7428" max="7428" width="3.7109375" style="411" customWidth="1"/>
    <col min="7429" max="7429" width="14.7109375" style="411" customWidth="1"/>
    <col min="7430" max="7431" width="9.5703125" style="411" customWidth="1"/>
    <col min="7432" max="7432" width="10.7109375" style="411" customWidth="1"/>
    <col min="7433" max="7433" width="6" style="411" customWidth="1"/>
    <col min="7434" max="7434" width="4.42578125" style="411" customWidth="1"/>
    <col min="7435" max="7435" width="9.85546875" style="411" customWidth="1"/>
    <col min="7436" max="7436" width="10.28515625" style="411" customWidth="1"/>
    <col min="7437" max="7438" width="5.140625" style="411" customWidth="1"/>
    <col min="7439" max="7439" width="1.7109375" style="411" customWidth="1"/>
    <col min="7440" max="7440" width="10.7109375" style="411" customWidth="1"/>
    <col min="7441" max="7441" width="3.5703125" style="411" customWidth="1"/>
    <col min="7442" max="7442" width="1.42578125" style="411" customWidth="1"/>
    <col min="7443" max="7443" width="7" style="411" customWidth="1"/>
    <col min="7444" max="7452" width="0" style="411" hidden="1" customWidth="1"/>
    <col min="7453" max="7453" width="9.42578125" style="411" customWidth="1"/>
    <col min="7454" max="7454" width="12.85546875" style="411" customWidth="1"/>
    <col min="7455" max="7455" width="14" style="411" customWidth="1"/>
    <col min="7456" max="7467" width="9.140625" style="411"/>
    <col min="7468" max="7488" width="0" style="411" hidden="1" customWidth="1"/>
    <col min="7489" max="7680" width="9.140625" style="411"/>
    <col min="7681" max="7681" width="7.140625" style="411" customWidth="1"/>
    <col min="7682" max="7682" width="1.42578125" style="411" customWidth="1"/>
    <col min="7683" max="7683" width="3.5703125" style="411" customWidth="1"/>
    <col min="7684" max="7684" width="3.7109375" style="411" customWidth="1"/>
    <col min="7685" max="7685" width="14.7109375" style="411" customWidth="1"/>
    <col min="7686" max="7687" width="9.5703125" style="411" customWidth="1"/>
    <col min="7688" max="7688" width="10.7109375" style="411" customWidth="1"/>
    <col min="7689" max="7689" width="6" style="411" customWidth="1"/>
    <col min="7690" max="7690" width="4.42578125" style="411" customWidth="1"/>
    <col min="7691" max="7691" width="9.85546875" style="411" customWidth="1"/>
    <col min="7692" max="7692" width="10.28515625" style="411" customWidth="1"/>
    <col min="7693" max="7694" width="5.140625" style="411" customWidth="1"/>
    <col min="7695" max="7695" width="1.7109375" style="411" customWidth="1"/>
    <col min="7696" max="7696" width="10.7109375" style="411" customWidth="1"/>
    <col min="7697" max="7697" width="3.5703125" style="411" customWidth="1"/>
    <col min="7698" max="7698" width="1.42578125" style="411" customWidth="1"/>
    <col min="7699" max="7699" width="7" style="411" customWidth="1"/>
    <col min="7700" max="7708" width="0" style="411" hidden="1" customWidth="1"/>
    <col min="7709" max="7709" width="9.42578125" style="411" customWidth="1"/>
    <col min="7710" max="7710" width="12.85546875" style="411" customWidth="1"/>
    <col min="7711" max="7711" width="14" style="411" customWidth="1"/>
    <col min="7712" max="7723" width="9.140625" style="411"/>
    <col min="7724" max="7744" width="0" style="411" hidden="1" customWidth="1"/>
    <col min="7745" max="7936" width="9.140625" style="411"/>
    <col min="7937" max="7937" width="7.140625" style="411" customWidth="1"/>
    <col min="7938" max="7938" width="1.42578125" style="411" customWidth="1"/>
    <col min="7939" max="7939" width="3.5703125" style="411" customWidth="1"/>
    <col min="7940" max="7940" width="3.7109375" style="411" customWidth="1"/>
    <col min="7941" max="7941" width="14.7109375" style="411" customWidth="1"/>
    <col min="7942" max="7943" width="9.5703125" style="411" customWidth="1"/>
    <col min="7944" max="7944" width="10.7109375" style="411" customWidth="1"/>
    <col min="7945" max="7945" width="6" style="411" customWidth="1"/>
    <col min="7946" max="7946" width="4.42578125" style="411" customWidth="1"/>
    <col min="7947" max="7947" width="9.85546875" style="411" customWidth="1"/>
    <col min="7948" max="7948" width="10.28515625" style="411" customWidth="1"/>
    <col min="7949" max="7950" width="5.140625" style="411" customWidth="1"/>
    <col min="7951" max="7951" width="1.7109375" style="411" customWidth="1"/>
    <col min="7952" max="7952" width="10.7109375" style="411" customWidth="1"/>
    <col min="7953" max="7953" width="3.5703125" style="411" customWidth="1"/>
    <col min="7954" max="7954" width="1.42578125" style="411" customWidth="1"/>
    <col min="7955" max="7955" width="7" style="411" customWidth="1"/>
    <col min="7956" max="7964" width="0" style="411" hidden="1" customWidth="1"/>
    <col min="7965" max="7965" width="9.42578125" style="411" customWidth="1"/>
    <col min="7966" max="7966" width="12.85546875" style="411" customWidth="1"/>
    <col min="7967" max="7967" width="14" style="411" customWidth="1"/>
    <col min="7968" max="7979" width="9.140625" style="411"/>
    <col min="7980" max="8000" width="0" style="411" hidden="1" customWidth="1"/>
    <col min="8001" max="8192" width="9.140625" style="411"/>
    <col min="8193" max="8193" width="7.140625" style="411" customWidth="1"/>
    <col min="8194" max="8194" width="1.42578125" style="411" customWidth="1"/>
    <col min="8195" max="8195" width="3.5703125" style="411" customWidth="1"/>
    <col min="8196" max="8196" width="3.7109375" style="411" customWidth="1"/>
    <col min="8197" max="8197" width="14.7109375" style="411" customWidth="1"/>
    <col min="8198" max="8199" width="9.5703125" style="411" customWidth="1"/>
    <col min="8200" max="8200" width="10.7109375" style="411" customWidth="1"/>
    <col min="8201" max="8201" width="6" style="411" customWidth="1"/>
    <col min="8202" max="8202" width="4.42578125" style="411" customWidth="1"/>
    <col min="8203" max="8203" width="9.85546875" style="411" customWidth="1"/>
    <col min="8204" max="8204" width="10.28515625" style="411" customWidth="1"/>
    <col min="8205" max="8206" width="5.140625" style="411" customWidth="1"/>
    <col min="8207" max="8207" width="1.7109375" style="411" customWidth="1"/>
    <col min="8208" max="8208" width="10.7109375" style="411" customWidth="1"/>
    <col min="8209" max="8209" width="3.5703125" style="411" customWidth="1"/>
    <col min="8210" max="8210" width="1.42578125" style="411" customWidth="1"/>
    <col min="8211" max="8211" width="7" style="411" customWidth="1"/>
    <col min="8212" max="8220" width="0" style="411" hidden="1" customWidth="1"/>
    <col min="8221" max="8221" width="9.42578125" style="411" customWidth="1"/>
    <col min="8222" max="8222" width="12.85546875" style="411" customWidth="1"/>
    <col min="8223" max="8223" width="14" style="411" customWidth="1"/>
    <col min="8224" max="8235" width="9.140625" style="411"/>
    <col min="8236" max="8256" width="0" style="411" hidden="1" customWidth="1"/>
    <col min="8257" max="8448" width="9.140625" style="411"/>
    <col min="8449" max="8449" width="7.140625" style="411" customWidth="1"/>
    <col min="8450" max="8450" width="1.42578125" style="411" customWidth="1"/>
    <col min="8451" max="8451" width="3.5703125" style="411" customWidth="1"/>
    <col min="8452" max="8452" width="3.7109375" style="411" customWidth="1"/>
    <col min="8453" max="8453" width="14.7109375" style="411" customWidth="1"/>
    <col min="8454" max="8455" width="9.5703125" style="411" customWidth="1"/>
    <col min="8456" max="8456" width="10.7109375" style="411" customWidth="1"/>
    <col min="8457" max="8457" width="6" style="411" customWidth="1"/>
    <col min="8458" max="8458" width="4.42578125" style="411" customWidth="1"/>
    <col min="8459" max="8459" width="9.85546875" style="411" customWidth="1"/>
    <col min="8460" max="8460" width="10.28515625" style="411" customWidth="1"/>
    <col min="8461" max="8462" width="5.140625" style="411" customWidth="1"/>
    <col min="8463" max="8463" width="1.7109375" style="411" customWidth="1"/>
    <col min="8464" max="8464" width="10.7109375" style="411" customWidth="1"/>
    <col min="8465" max="8465" width="3.5703125" style="411" customWidth="1"/>
    <col min="8466" max="8466" width="1.42578125" style="411" customWidth="1"/>
    <col min="8467" max="8467" width="7" style="411" customWidth="1"/>
    <col min="8468" max="8476" width="0" style="411" hidden="1" customWidth="1"/>
    <col min="8477" max="8477" width="9.42578125" style="411" customWidth="1"/>
    <col min="8478" max="8478" width="12.85546875" style="411" customWidth="1"/>
    <col min="8479" max="8479" width="14" style="411" customWidth="1"/>
    <col min="8480" max="8491" width="9.140625" style="411"/>
    <col min="8492" max="8512" width="0" style="411" hidden="1" customWidth="1"/>
    <col min="8513" max="8704" width="9.140625" style="411"/>
    <col min="8705" max="8705" width="7.140625" style="411" customWidth="1"/>
    <col min="8706" max="8706" width="1.42578125" style="411" customWidth="1"/>
    <col min="8707" max="8707" width="3.5703125" style="411" customWidth="1"/>
    <col min="8708" max="8708" width="3.7109375" style="411" customWidth="1"/>
    <col min="8709" max="8709" width="14.7109375" style="411" customWidth="1"/>
    <col min="8710" max="8711" width="9.5703125" style="411" customWidth="1"/>
    <col min="8712" max="8712" width="10.7109375" style="411" customWidth="1"/>
    <col min="8713" max="8713" width="6" style="411" customWidth="1"/>
    <col min="8714" max="8714" width="4.42578125" style="411" customWidth="1"/>
    <col min="8715" max="8715" width="9.85546875" style="411" customWidth="1"/>
    <col min="8716" max="8716" width="10.28515625" style="411" customWidth="1"/>
    <col min="8717" max="8718" width="5.140625" style="411" customWidth="1"/>
    <col min="8719" max="8719" width="1.7109375" style="411" customWidth="1"/>
    <col min="8720" max="8720" width="10.7109375" style="411" customWidth="1"/>
    <col min="8721" max="8721" width="3.5703125" style="411" customWidth="1"/>
    <col min="8722" max="8722" width="1.42578125" style="411" customWidth="1"/>
    <col min="8723" max="8723" width="7" style="411" customWidth="1"/>
    <col min="8724" max="8732" width="0" style="411" hidden="1" customWidth="1"/>
    <col min="8733" max="8733" width="9.42578125" style="411" customWidth="1"/>
    <col min="8734" max="8734" width="12.85546875" style="411" customWidth="1"/>
    <col min="8735" max="8735" width="14" style="411" customWidth="1"/>
    <col min="8736" max="8747" width="9.140625" style="411"/>
    <col min="8748" max="8768" width="0" style="411" hidden="1" customWidth="1"/>
    <col min="8769" max="8960" width="9.140625" style="411"/>
    <col min="8961" max="8961" width="7.140625" style="411" customWidth="1"/>
    <col min="8962" max="8962" width="1.42578125" style="411" customWidth="1"/>
    <col min="8963" max="8963" width="3.5703125" style="411" customWidth="1"/>
    <col min="8964" max="8964" width="3.7109375" style="411" customWidth="1"/>
    <col min="8965" max="8965" width="14.7109375" style="411" customWidth="1"/>
    <col min="8966" max="8967" width="9.5703125" style="411" customWidth="1"/>
    <col min="8968" max="8968" width="10.7109375" style="411" customWidth="1"/>
    <col min="8969" max="8969" width="6" style="411" customWidth="1"/>
    <col min="8970" max="8970" width="4.42578125" style="411" customWidth="1"/>
    <col min="8971" max="8971" width="9.85546875" style="411" customWidth="1"/>
    <col min="8972" max="8972" width="10.28515625" style="411" customWidth="1"/>
    <col min="8973" max="8974" width="5.140625" style="411" customWidth="1"/>
    <col min="8975" max="8975" width="1.7109375" style="411" customWidth="1"/>
    <col min="8976" max="8976" width="10.7109375" style="411" customWidth="1"/>
    <col min="8977" max="8977" width="3.5703125" style="411" customWidth="1"/>
    <col min="8978" max="8978" width="1.42578125" style="411" customWidth="1"/>
    <col min="8979" max="8979" width="7" style="411" customWidth="1"/>
    <col min="8980" max="8988" width="0" style="411" hidden="1" customWidth="1"/>
    <col min="8989" max="8989" width="9.42578125" style="411" customWidth="1"/>
    <col min="8990" max="8990" width="12.85546875" style="411" customWidth="1"/>
    <col min="8991" max="8991" width="14" style="411" customWidth="1"/>
    <col min="8992" max="9003" width="9.140625" style="411"/>
    <col min="9004" max="9024" width="0" style="411" hidden="1" customWidth="1"/>
    <col min="9025" max="9216" width="9.140625" style="411"/>
    <col min="9217" max="9217" width="7.140625" style="411" customWidth="1"/>
    <col min="9218" max="9218" width="1.42578125" style="411" customWidth="1"/>
    <col min="9219" max="9219" width="3.5703125" style="411" customWidth="1"/>
    <col min="9220" max="9220" width="3.7109375" style="411" customWidth="1"/>
    <col min="9221" max="9221" width="14.7109375" style="411" customWidth="1"/>
    <col min="9222" max="9223" width="9.5703125" style="411" customWidth="1"/>
    <col min="9224" max="9224" width="10.7109375" style="411" customWidth="1"/>
    <col min="9225" max="9225" width="6" style="411" customWidth="1"/>
    <col min="9226" max="9226" width="4.42578125" style="411" customWidth="1"/>
    <col min="9227" max="9227" width="9.85546875" style="411" customWidth="1"/>
    <col min="9228" max="9228" width="10.28515625" style="411" customWidth="1"/>
    <col min="9229" max="9230" width="5.140625" style="411" customWidth="1"/>
    <col min="9231" max="9231" width="1.7109375" style="411" customWidth="1"/>
    <col min="9232" max="9232" width="10.7109375" style="411" customWidth="1"/>
    <col min="9233" max="9233" width="3.5703125" style="411" customWidth="1"/>
    <col min="9234" max="9234" width="1.42578125" style="411" customWidth="1"/>
    <col min="9235" max="9235" width="7" style="411" customWidth="1"/>
    <col min="9236" max="9244" width="0" style="411" hidden="1" customWidth="1"/>
    <col min="9245" max="9245" width="9.42578125" style="411" customWidth="1"/>
    <col min="9246" max="9246" width="12.85546875" style="411" customWidth="1"/>
    <col min="9247" max="9247" width="14" style="411" customWidth="1"/>
    <col min="9248" max="9259" width="9.140625" style="411"/>
    <col min="9260" max="9280" width="0" style="411" hidden="1" customWidth="1"/>
    <col min="9281" max="9472" width="9.140625" style="411"/>
    <col min="9473" max="9473" width="7.140625" style="411" customWidth="1"/>
    <col min="9474" max="9474" width="1.42578125" style="411" customWidth="1"/>
    <col min="9475" max="9475" width="3.5703125" style="411" customWidth="1"/>
    <col min="9476" max="9476" width="3.7109375" style="411" customWidth="1"/>
    <col min="9477" max="9477" width="14.7109375" style="411" customWidth="1"/>
    <col min="9478" max="9479" width="9.5703125" style="411" customWidth="1"/>
    <col min="9480" max="9480" width="10.7109375" style="411" customWidth="1"/>
    <col min="9481" max="9481" width="6" style="411" customWidth="1"/>
    <col min="9482" max="9482" width="4.42578125" style="411" customWidth="1"/>
    <col min="9483" max="9483" width="9.85546875" style="411" customWidth="1"/>
    <col min="9484" max="9484" width="10.28515625" style="411" customWidth="1"/>
    <col min="9485" max="9486" width="5.140625" style="411" customWidth="1"/>
    <col min="9487" max="9487" width="1.7109375" style="411" customWidth="1"/>
    <col min="9488" max="9488" width="10.7109375" style="411" customWidth="1"/>
    <col min="9489" max="9489" width="3.5703125" style="411" customWidth="1"/>
    <col min="9490" max="9490" width="1.42578125" style="411" customWidth="1"/>
    <col min="9491" max="9491" width="7" style="411" customWidth="1"/>
    <col min="9492" max="9500" width="0" style="411" hidden="1" customWidth="1"/>
    <col min="9501" max="9501" width="9.42578125" style="411" customWidth="1"/>
    <col min="9502" max="9502" width="12.85546875" style="411" customWidth="1"/>
    <col min="9503" max="9503" width="14" style="411" customWidth="1"/>
    <col min="9504" max="9515" width="9.140625" style="411"/>
    <col min="9516" max="9536" width="0" style="411" hidden="1" customWidth="1"/>
    <col min="9537" max="9728" width="9.140625" style="411"/>
    <col min="9729" max="9729" width="7.140625" style="411" customWidth="1"/>
    <col min="9730" max="9730" width="1.42578125" style="411" customWidth="1"/>
    <col min="9731" max="9731" width="3.5703125" style="411" customWidth="1"/>
    <col min="9732" max="9732" width="3.7109375" style="411" customWidth="1"/>
    <col min="9733" max="9733" width="14.7109375" style="411" customWidth="1"/>
    <col min="9734" max="9735" width="9.5703125" style="411" customWidth="1"/>
    <col min="9736" max="9736" width="10.7109375" style="411" customWidth="1"/>
    <col min="9737" max="9737" width="6" style="411" customWidth="1"/>
    <col min="9738" max="9738" width="4.42578125" style="411" customWidth="1"/>
    <col min="9739" max="9739" width="9.85546875" style="411" customWidth="1"/>
    <col min="9740" max="9740" width="10.28515625" style="411" customWidth="1"/>
    <col min="9741" max="9742" width="5.140625" style="411" customWidth="1"/>
    <col min="9743" max="9743" width="1.7109375" style="411" customWidth="1"/>
    <col min="9744" max="9744" width="10.7109375" style="411" customWidth="1"/>
    <col min="9745" max="9745" width="3.5703125" style="411" customWidth="1"/>
    <col min="9746" max="9746" width="1.42578125" style="411" customWidth="1"/>
    <col min="9747" max="9747" width="7" style="411" customWidth="1"/>
    <col min="9748" max="9756" width="0" style="411" hidden="1" customWidth="1"/>
    <col min="9757" max="9757" width="9.42578125" style="411" customWidth="1"/>
    <col min="9758" max="9758" width="12.85546875" style="411" customWidth="1"/>
    <col min="9759" max="9759" width="14" style="411" customWidth="1"/>
    <col min="9760" max="9771" width="9.140625" style="411"/>
    <col min="9772" max="9792" width="0" style="411" hidden="1" customWidth="1"/>
    <col min="9793" max="9984" width="9.140625" style="411"/>
    <col min="9985" max="9985" width="7.140625" style="411" customWidth="1"/>
    <col min="9986" max="9986" width="1.42578125" style="411" customWidth="1"/>
    <col min="9987" max="9987" width="3.5703125" style="411" customWidth="1"/>
    <col min="9988" max="9988" width="3.7109375" style="411" customWidth="1"/>
    <col min="9989" max="9989" width="14.7109375" style="411" customWidth="1"/>
    <col min="9990" max="9991" width="9.5703125" style="411" customWidth="1"/>
    <col min="9992" max="9992" width="10.7109375" style="411" customWidth="1"/>
    <col min="9993" max="9993" width="6" style="411" customWidth="1"/>
    <col min="9994" max="9994" width="4.42578125" style="411" customWidth="1"/>
    <col min="9995" max="9995" width="9.85546875" style="411" customWidth="1"/>
    <col min="9996" max="9996" width="10.28515625" style="411" customWidth="1"/>
    <col min="9997" max="9998" width="5.140625" style="411" customWidth="1"/>
    <col min="9999" max="9999" width="1.7109375" style="411" customWidth="1"/>
    <col min="10000" max="10000" width="10.7109375" style="411" customWidth="1"/>
    <col min="10001" max="10001" width="3.5703125" style="411" customWidth="1"/>
    <col min="10002" max="10002" width="1.42578125" style="411" customWidth="1"/>
    <col min="10003" max="10003" width="7" style="411" customWidth="1"/>
    <col min="10004" max="10012" width="0" style="411" hidden="1" customWidth="1"/>
    <col min="10013" max="10013" width="9.42578125" style="411" customWidth="1"/>
    <col min="10014" max="10014" width="12.85546875" style="411" customWidth="1"/>
    <col min="10015" max="10015" width="14" style="411" customWidth="1"/>
    <col min="10016" max="10027" width="9.140625" style="411"/>
    <col min="10028" max="10048" width="0" style="411" hidden="1" customWidth="1"/>
    <col min="10049" max="10240" width="9.140625" style="411"/>
    <col min="10241" max="10241" width="7.140625" style="411" customWidth="1"/>
    <col min="10242" max="10242" width="1.42578125" style="411" customWidth="1"/>
    <col min="10243" max="10243" width="3.5703125" style="411" customWidth="1"/>
    <col min="10244" max="10244" width="3.7109375" style="411" customWidth="1"/>
    <col min="10245" max="10245" width="14.7109375" style="411" customWidth="1"/>
    <col min="10246" max="10247" width="9.5703125" style="411" customWidth="1"/>
    <col min="10248" max="10248" width="10.7109375" style="411" customWidth="1"/>
    <col min="10249" max="10249" width="6" style="411" customWidth="1"/>
    <col min="10250" max="10250" width="4.42578125" style="411" customWidth="1"/>
    <col min="10251" max="10251" width="9.85546875" style="411" customWidth="1"/>
    <col min="10252" max="10252" width="10.28515625" style="411" customWidth="1"/>
    <col min="10253" max="10254" width="5.140625" style="411" customWidth="1"/>
    <col min="10255" max="10255" width="1.7109375" style="411" customWidth="1"/>
    <col min="10256" max="10256" width="10.7109375" style="411" customWidth="1"/>
    <col min="10257" max="10257" width="3.5703125" style="411" customWidth="1"/>
    <col min="10258" max="10258" width="1.42578125" style="411" customWidth="1"/>
    <col min="10259" max="10259" width="7" style="411" customWidth="1"/>
    <col min="10260" max="10268" width="0" style="411" hidden="1" customWidth="1"/>
    <col min="10269" max="10269" width="9.42578125" style="411" customWidth="1"/>
    <col min="10270" max="10270" width="12.85546875" style="411" customWidth="1"/>
    <col min="10271" max="10271" width="14" style="411" customWidth="1"/>
    <col min="10272" max="10283" width="9.140625" style="411"/>
    <col min="10284" max="10304" width="0" style="411" hidden="1" customWidth="1"/>
    <col min="10305" max="10496" width="9.140625" style="411"/>
    <col min="10497" max="10497" width="7.140625" style="411" customWidth="1"/>
    <col min="10498" max="10498" width="1.42578125" style="411" customWidth="1"/>
    <col min="10499" max="10499" width="3.5703125" style="411" customWidth="1"/>
    <col min="10500" max="10500" width="3.7109375" style="411" customWidth="1"/>
    <col min="10501" max="10501" width="14.7109375" style="411" customWidth="1"/>
    <col min="10502" max="10503" width="9.5703125" style="411" customWidth="1"/>
    <col min="10504" max="10504" width="10.7109375" style="411" customWidth="1"/>
    <col min="10505" max="10505" width="6" style="411" customWidth="1"/>
    <col min="10506" max="10506" width="4.42578125" style="411" customWidth="1"/>
    <col min="10507" max="10507" width="9.85546875" style="411" customWidth="1"/>
    <col min="10508" max="10508" width="10.28515625" style="411" customWidth="1"/>
    <col min="10509" max="10510" width="5.140625" style="411" customWidth="1"/>
    <col min="10511" max="10511" width="1.7109375" style="411" customWidth="1"/>
    <col min="10512" max="10512" width="10.7109375" style="411" customWidth="1"/>
    <col min="10513" max="10513" width="3.5703125" style="411" customWidth="1"/>
    <col min="10514" max="10514" width="1.42578125" style="411" customWidth="1"/>
    <col min="10515" max="10515" width="7" style="411" customWidth="1"/>
    <col min="10516" max="10524" width="0" style="411" hidden="1" customWidth="1"/>
    <col min="10525" max="10525" width="9.42578125" style="411" customWidth="1"/>
    <col min="10526" max="10526" width="12.85546875" style="411" customWidth="1"/>
    <col min="10527" max="10527" width="14" style="411" customWidth="1"/>
    <col min="10528" max="10539" width="9.140625" style="411"/>
    <col min="10540" max="10560" width="0" style="411" hidden="1" customWidth="1"/>
    <col min="10561" max="10752" width="9.140625" style="411"/>
    <col min="10753" max="10753" width="7.140625" style="411" customWidth="1"/>
    <col min="10754" max="10754" width="1.42578125" style="411" customWidth="1"/>
    <col min="10755" max="10755" width="3.5703125" style="411" customWidth="1"/>
    <col min="10756" max="10756" width="3.7109375" style="411" customWidth="1"/>
    <col min="10757" max="10757" width="14.7109375" style="411" customWidth="1"/>
    <col min="10758" max="10759" width="9.5703125" style="411" customWidth="1"/>
    <col min="10760" max="10760" width="10.7109375" style="411" customWidth="1"/>
    <col min="10761" max="10761" width="6" style="411" customWidth="1"/>
    <col min="10762" max="10762" width="4.42578125" style="411" customWidth="1"/>
    <col min="10763" max="10763" width="9.85546875" style="411" customWidth="1"/>
    <col min="10764" max="10764" width="10.28515625" style="411" customWidth="1"/>
    <col min="10765" max="10766" width="5.140625" style="411" customWidth="1"/>
    <col min="10767" max="10767" width="1.7109375" style="411" customWidth="1"/>
    <col min="10768" max="10768" width="10.7109375" style="411" customWidth="1"/>
    <col min="10769" max="10769" width="3.5703125" style="411" customWidth="1"/>
    <col min="10770" max="10770" width="1.42578125" style="411" customWidth="1"/>
    <col min="10771" max="10771" width="7" style="411" customWidth="1"/>
    <col min="10772" max="10780" width="0" style="411" hidden="1" customWidth="1"/>
    <col min="10781" max="10781" width="9.42578125" style="411" customWidth="1"/>
    <col min="10782" max="10782" width="12.85546875" style="411" customWidth="1"/>
    <col min="10783" max="10783" width="14" style="411" customWidth="1"/>
    <col min="10784" max="10795" width="9.140625" style="411"/>
    <col min="10796" max="10816" width="0" style="411" hidden="1" customWidth="1"/>
    <col min="10817" max="11008" width="9.140625" style="411"/>
    <col min="11009" max="11009" width="7.140625" style="411" customWidth="1"/>
    <col min="11010" max="11010" width="1.42578125" style="411" customWidth="1"/>
    <col min="11011" max="11011" width="3.5703125" style="411" customWidth="1"/>
    <col min="11012" max="11012" width="3.7109375" style="411" customWidth="1"/>
    <col min="11013" max="11013" width="14.7109375" style="411" customWidth="1"/>
    <col min="11014" max="11015" width="9.5703125" style="411" customWidth="1"/>
    <col min="11016" max="11016" width="10.7109375" style="411" customWidth="1"/>
    <col min="11017" max="11017" width="6" style="411" customWidth="1"/>
    <col min="11018" max="11018" width="4.42578125" style="411" customWidth="1"/>
    <col min="11019" max="11019" width="9.85546875" style="411" customWidth="1"/>
    <col min="11020" max="11020" width="10.28515625" style="411" customWidth="1"/>
    <col min="11021" max="11022" width="5.140625" style="411" customWidth="1"/>
    <col min="11023" max="11023" width="1.7109375" style="411" customWidth="1"/>
    <col min="11024" max="11024" width="10.7109375" style="411" customWidth="1"/>
    <col min="11025" max="11025" width="3.5703125" style="411" customWidth="1"/>
    <col min="11026" max="11026" width="1.42578125" style="411" customWidth="1"/>
    <col min="11027" max="11027" width="7" style="411" customWidth="1"/>
    <col min="11028" max="11036" width="0" style="411" hidden="1" customWidth="1"/>
    <col min="11037" max="11037" width="9.42578125" style="411" customWidth="1"/>
    <col min="11038" max="11038" width="12.85546875" style="411" customWidth="1"/>
    <col min="11039" max="11039" width="14" style="411" customWidth="1"/>
    <col min="11040" max="11051" width="9.140625" style="411"/>
    <col min="11052" max="11072" width="0" style="411" hidden="1" customWidth="1"/>
    <col min="11073" max="11264" width="9.140625" style="411"/>
    <col min="11265" max="11265" width="7.140625" style="411" customWidth="1"/>
    <col min="11266" max="11266" width="1.42578125" style="411" customWidth="1"/>
    <col min="11267" max="11267" width="3.5703125" style="411" customWidth="1"/>
    <col min="11268" max="11268" width="3.7109375" style="411" customWidth="1"/>
    <col min="11269" max="11269" width="14.7109375" style="411" customWidth="1"/>
    <col min="11270" max="11271" width="9.5703125" style="411" customWidth="1"/>
    <col min="11272" max="11272" width="10.7109375" style="411" customWidth="1"/>
    <col min="11273" max="11273" width="6" style="411" customWidth="1"/>
    <col min="11274" max="11274" width="4.42578125" style="411" customWidth="1"/>
    <col min="11275" max="11275" width="9.85546875" style="411" customWidth="1"/>
    <col min="11276" max="11276" width="10.28515625" style="411" customWidth="1"/>
    <col min="11277" max="11278" width="5.140625" style="411" customWidth="1"/>
    <col min="11279" max="11279" width="1.7109375" style="411" customWidth="1"/>
    <col min="11280" max="11280" width="10.7109375" style="411" customWidth="1"/>
    <col min="11281" max="11281" width="3.5703125" style="411" customWidth="1"/>
    <col min="11282" max="11282" width="1.42578125" style="411" customWidth="1"/>
    <col min="11283" max="11283" width="7" style="411" customWidth="1"/>
    <col min="11284" max="11292" width="0" style="411" hidden="1" customWidth="1"/>
    <col min="11293" max="11293" width="9.42578125" style="411" customWidth="1"/>
    <col min="11294" max="11294" width="12.85546875" style="411" customWidth="1"/>
    <col min="11295" max="11295" width="14" style="411" customWidth="1"/>
    <col min="11296" max="11307" width="9.140625" style="411"/>
    <col min="11308" max="11328" width="0" style="411" hidden="1" customWidth="1"/>
    <col min="11329" max="11520" width="9.140625" style="411"/>
    <col min="11521" max="11521" width="7.140625" style="411" customWidth="1"/>
    <col min="11522" max="11522" width="1.42578125" style="411" customWidth="1"/>
    <col min="11523" max="11523" width="3.5703125" style="411" customWidth="1"/>
    <col min="11524" max="11524" width="3.7109375" style="411" customWidth="1"/>
    <col min="11525" max="11525" width="14.7109375" style="411" customWidth="1"/>
    <col min="11526" max="11527" width="9.5703125" style="411" customWidth="1"/>
    <col min="11528" max="11528" width="10.7109375" style="411" customWidth="1"/>
    <col min="11529" max="11529" width="6" style="411" customWidth="1"/>
    <col min="11530" max="11530" width="4.42578125" style="411" customWidth="1"/>
    <col min="11531" max="11531" width="9.85546875" style="411" customWidth="1"/>
    <col min="11532" max="11532" width="10.28515625" style="411" customWidth="1"/>
    <col min="11533" max="11534" width="5.140625" style="411" customWidth="1"/>
    <col min="11535" max="11535" width="1.7109375" style="411" customWidth="1"/>
    <col min="11536" max="11536" width="10.7109375" style="411" customWidth="1"/>
    <col min="11537" max="11537" width="3.5703125" style="411" customWidth="1"/>
    <col min="11538" max="11538" width="1.42578125" style="411" customWidth="1"/>
    <col min="11539" max="11539" width="7" style="411" customWidth="1"/>
    <col min="11540" max="11548" width="0" style="411" hidden="1" customWidth="1"/>
    <col min="11549" max="11549" width="9.42578125" style="411" customWidth="1"/>
    <col min="11550" max="11550" width="12.85546875" style="411" customWidth="1"/>
    <col min="11551" max="11551" width="14" style="411" customWidth="1"/>
    <col min="11552" max="11563" width="9.140625" style="411"/>
    <col min="11564" max="11584" width="0" style="411" hidden="1" customWidth="1"/>
    <col min="11585" max="11776" width="9.140625" style="411"/>
    <col min="11777" max="11777" width="7.140625" style="411" customWidth="1"/>
    <col min="11778" max="11778" width="1.42578125" style="411" customWidth="1"/>
    <col min="11779" max="11779" width="3.5703125" style="411" customWidth="1"/>
    <col min="11780" max="11780" width="3.7109375" style="411" customWidth="1"/>
    <col min="11781" max="11781" width="14.7109375" style="411" customWidth="1"/>
    <col min="11782" max="11783" width="9.5703125" style="411" customWidth="1"/>
    <col min="11784" max="11784" width="10.7109375" style="411" customWidth="1"/>
    <col min="11785" max="11785" width="6" style="411" customWidth="1"/>
    <col min="11786" max="11786" width="4.42578125" style="411" customWidth="1"/>
    <col min="11787" max="11787" width="9.85546875" style="411" customWidth="1"/>
    <col min="11788" max="11788" width="10.28515625" style="411" customWidth="1"/>
    <col min="11789" max="11790" width="5.140625" style="411" customWidth="1"/>
    <col min="11791" max="11791" width="1.7109375" style="411" customWidth="1"/>
    <col min="11792" max="11792" width="10.7109375" style="411" customWidth="1"/>
    <col min="11793" max="11793" width="3.5703125" style="411" customWidth="1"/>
    <col min="11794" max="11794" width="1.42578125" style="411" customWidth="1"/>
    <col min="11795" max="11795" width="7" style="411" customWidth="1"/>
    <col min="11796" max="11804" width="0" style="411" hidden="1" customWidth="1"/>
    <col min="11805" max="11805" width="9.42578125" style="411" customWidth="1"/>
    <col min="11806" max="11806" width="12.85546875" style="411" customWidth="1"/>
    <col min="11807" max="11807" width="14" style="411" customWidth="1"/>
    <col min="11808" max="11819" width="9.140625" style="411"/>
    <col min="11820" max="11840" width="0" style="411" hidden="1" customWidth="1"/>
    <col min="11841" max="12032" width="9.140625" style="411"/>
    <col min="12033" max="12033" width="7.140625" style="411" customWidth="1"/>
    <col min="12034" max="12034" width="1.42578125" style="411" customWidth="1"/>
    <col min="12035" max="12035" width="3.5703125" style="411" customWidth="1"/>
    <col min="12036" max="12036" width="3.7109375" style="411" customWidth="1"/>
    <col min="12037" max="12037" width="14.7109375" style="411" customWidth="1"/>
    <col min="12038" max="12039" width="9.5703125" style="411" customWidth="1"/>
    <col min="12040" max="12040" width="10.7109375" style="411" customWidth="1"/>
    <col min="12041" max="12041" width="6" style="411" customWidth="1"/>
    <col min="12042" max="12042" width="4.42578125" style="411" customWidth="1"/>
    <col min="12043" max="12043" width="9.85546875" style="411" customWidth="1"/>
    <col min="12044" max="12044" width="10.28515625" style="411" customWidth="1"/>
    <col min="12045" max="12046" width="5.140625" style="411" customWidth="1"/>
    <col min="12047" max="12047" width="1.7109375" style="411" customWidth="1"/>
    <col min="12048" max="12048" width="10.7109375" style="411" customWidth="1"/>
    <col min="12049" max="12049" width="3.5703125" style="411" customWidth="1"/>
    <col min="12050" max="12050" width="1.42578125" style="411" customWidth="1"/>
    <col min="12051" max="12051" width="7" style="411" customWidth="1"/>
    <col min="12052" max="12060" width="0" style="411" hidden="1" customWidth="1"/>
    <col min="12061" max="12061" width="9.42578125" style="411" customWidth="1"/>
    <col min="12062" max="12062" width="12.85546875" style="411" customWidth="1"/>
    <col min="12063" max="12063" width="14" style="411" customWidth="1"/>
    <col min="12064" max="12075" width="9.140625" style="411"/>
    <col min="12076" max="12096" width="0" style="411" hidden="1" customWidth="1"/>
    <col min="12097" max="12288" width="9.140625" style="411"/>
    <col min="12289" max="12289" width="7.140625" style="411" customWidth="1"/>
    <col min="12290" max="12290" width="1.42578125" style="411" customWidth="1"/>
    <col min="12291" max="12291" width="3.5703125" style="411" customWidth="1"/>
    <col min="12292" max="12292" width="3.7109375" style="411" customWidth="1"/>
    <col min="12293" max="12293" width="14.7109375" style="411" customWidth="1"/>
    <col min="12294" max="12295" width="9.5703125" style="411" customWidth="1"/>
    <col min="12296" max="12296" width="10.7109375" style="411" customWidth="1"/>
    <col min="12297" max="12297" width="6" style="411" customWidth="1"/>
    <col min="12298" max="12298" width="4.42578125" style="411" customWidth="1"/>
    <col min="12299" max="12299" width="9.85546875" style="411" customWidth="1"/>
    <col min="12300" max="12300" width="10.28515625" style="411" customWidth="1"/>
    <col min="12301" max="12302" width="5.140625" style="411" customWidth="1"/>
    <col min="12303" max="12303" width="1.7109375" style="411" customWidth="1"/>
    <col min="12304" max="12304" width="10.7109375" style="411" customWidth="1"/>
    <col min="12305" max="12305" width="3.5703125" style="411" customWidth="1"/>
    <col min="12306" max="12306" width="1.42578125" style="411" customWidth="1"/>
    <col min="12307" max="12307" width="7" style="411" customWidth="1"/>
    <col min="12308" max="12316" width="0" style="411" hidden="1" customWidth="1"/>
    <col min="12317" max="12317" width="9.42578125" style="411" customWidth="1"/>
    <col min="12318" max="12318" width="12.85546875" style="411" customWidth="1"/>
    <col min="12319" max="12319" width="14" style="411" customWidth="1"/>
    <col min="12320" max="12331" width="9.140625" style="411"/>
    <col min="12332" max="12352" width="0" style="411" hidden="1" customWidth="1"/>
    <col min="12353" max="12544" width="9.140625" style="411"/>
    <col min="12545" max="12545" width="7.140625" style="411" customWidth="1"/>
    <col min="12546" max="12546" width="1.42578125" style="411" customWidth="1"/>
    <col min="12547" max="12547" width="3.5703125" style="411" customWidth="1"/>
    <col min="12548" max="12548" width="3.7109375" style="411" customWidth="1"/>
    <col min="12549" max="12549" width="14.7109375" style="411" customWidth="1"/>
    <col min="12550" max="12551" width="9.5703125" style="411" customWidth="1"/>
    <col min="12552" max="12552" width="10.7109375" style="411" customWidth="1"/>
    <col min="12553" max="12553" width="6" style="411" customWidth="1"/>
    <col min="12554" max="12554" width="4.42578125" style="411" customWidth="1"/>
    <col min="12555" max="12555" width="9.85546875" style="411" customWidth="1"/>
    <col min="12556" max="12556" width="10.28515625" style="411" customWidth="1"/>
    <col min="12557" max="12558" width="5.140625" style="411" customWidth="1"/>
    <col min="12559" max="12559" width="1.7109375" style="411" customWidth="1"/>
    <col min="12560" max="12560" width="10.7109375" style="411" customWidth="1"/>
    <col min="12561" max="12561" width="3.5703125" style="411" customWidth="1"/>
    <col min="12562" max="12562" width="1.42578125" style="411" customWidth="1"/>
    <col min="12563" max="12563" width="7" style="411" customWidth="1"/>
    <col min="12564" max="12572" width="0" style="411" hidden="1" customWidth="1"/>
    <col min="12573" max="12573" width="9.42578125" style="411" customWidth="1"/>
    <col min="12574" max="12574" width="12.85546875" style="411" customWidth="1"/>
    <col min="12575" max="12575" width="14" style="411" customWidth="1"/>
    <col min="12576" max="12587" width="9.140625" style="411"/>
    <col min="12588" max="12608" width="0" style="411" hidden="1" customWidth="1"/>
    <col min="12609" max="12800" width="9.140625" style="411"/>
    <col min="12801" max="12801" width="7.140625" style="411" customWidth="1"/>
    <col min="12802" max="12802" width="1.42578125" style="411" customWidth="1"/>
    <col min="12803" max="12803" width="3.5703125" style="411" customWidth="1"/>
    <col min="12804" max="12804" width="3.7109375" style="411" customWidth="1"/>
    <col min="12805" max="12805" width="14.7109375" style="411" customWidth="1"/>
    <col min="12806" max="12807" width="9.5703125" style="411" customWidth="1"/>
    <col min="12808" max="12808" width="10.7109375" style="411" customWidth="1"/>
    <col min="12809" max="12809" width="6" style="411" customWidth="1"/>
    <col min="12810" max="12810" width="4.42578125" style="411" customWidth="1"/>
    <col min="12811" max="12811" width="9.85546875" style="411" customWidth="1"/>
    <col min="12812" max="12812" width="10.28515625" style="411" customWidth="1"/>
    <col min="12813" max="12814" width="5.140625" style="411" customWidth="1"/>
    <col min="12815" max="12815" width="1.7109375" style="411" customWidth="1"/>
    <col min="12816" max="12816" width="10.7109375" style="411" customWidth="1"/>
    <col min="12817" max="12817" width="3.5703125" style="411" customWidth="1"/>
    <col min="12818" max="12818" width="1.42578125" style="411" customWidth="1"/>
    <col min="12819" max="12819" width="7" style="411" customWidth="1"/>
    <col min="12820" max="12828" width="0" style="411" hidden="1" customWidth="1"/>
    <col min="12829" max="12829" width="9.42578125" style="411" customWidth="1"/>
    <col min="12830" max="12830" width="12.85546875" style="411" customWidth="1"/>
    <col min="12831" max="12831" width="14" style="411" customWidth="1"/>
    <col min="12832" max="12843" width="9.140625" style="411"/>
    <col min="12844" max="12864" width="0" style="411" hidden="1" customWidth="1"/>
    <col min="12865" max="13056" width="9.140625" style="411"/>
    <col min="13057" max="13057" width="7.140625" style="411" customWidth="1"/>
    <col min="13058" max="13058" width="1.42578125" style="411" customWidth="1"/>
    <col min="13059" max="13059" width="3.5703125" style="411" customWidth="1"/>
    <col min="13060" max="13060" width="3.7109375" style="411" customWidth="1"/>
    <col min="13061" max="13061" width="14.7109375" style="411" customWidth="1"/>
    <col min="13062" max="13063" width="9.5703125" style="411" customWidth="1"/>
    <col min="13064" max="13064" width="10.7109375" style="411" customWidth="1"/>
    <col min="13065" max="13065" width="6" style="411" customWidth="1"/>
    <col min="13066" max="13066" width="4.42578125" style="411" customWidth="1"/>
    <col min="13067" max="13067" width="9.85546875" style="411" customWidth="1"/>
    <col min="13068" max="13068" width="10.28515625" style="411" customWidth="1"/>
    <col min="13069" max="13070" width="5.140625" style="411" customWidth="1"/>
    <col min="13071" max="13071" width="1.7109375" style="411" customWidth="1"/>
    <col min="13072" max="13072" width="10.7109375" style="411" customWidth="1"/>
    <col min="13073" max="13073" width="3.5703125" style="411" customWidth="1"/>
    <col min="13074" max="13074" width="1.42578125" style="411" customWidth="1"/>
    <col min="13075" max="13075" width="7" style="411" customWidth="1"/>
    <col min="13076" max="13084" width="0" style="411" hidden="1" customWidth="1"/>
    <col min="13085" max="13085" width="9.42578125" style="411" customWidth="1"/>
    <col min="13086" max="13086" width="12.85546875" style="411" customWidth="1"/>
    <col min="13087" max="13087" width="14" style="411" customWidth="1"/>
    <col min="13088" max="13099" width="9.140625" style="411"/>
    <col min="13100" max="13120" width="0" style="411" hidden="1" customWidth="1"/>
    <col min="13121" max="13312" width="9.140625" style="411"/>
    <col min="13313" max="13313" width="7.140625" style="411" customWidth="1"/>
    <col min="13314" max="13314" width="1.42578125" style="411" customWidth="1"/>
    <col min="13315" max="13315" width="3.5703125" style="411" customWidth="1"/>
    <col min="13316" max="13316" width="3.7109375" style="411" customWidth="1"/>
    <col min="13317" max="13317" width="14.7109375" style="411" customWidth="1"/>
    <col min="13318" max="13319" width="9.5703125" style="411" customWidth="1"/>
    <col min="13320" max="13320" width="10.7109375" style="411" customWidth="1"/>
    <col min="13321" max="13321" width="6" style="411" customWidth="1"/>
    <col min="13322" max="13322" width="4.42578125" style="411" customWidth="1"/>
    <col min="13323" max="13323" width="9.85546875" style="411" customWidth="1"/>
    <col min="13324" max="13324" width="10.28515625" style="411" customWidth="1"/>
    <col min="13325" max="13326" width="5.140625" style="411" customWidth="1"/>
    <col min="13327" max="13327" width="1.7109375" style="411" customWidth="1"/>
    <col min="13328" max="13328" width="10.7109375" style="411" customWidth="1"/>
    <col min="13329" max="13329" width="3.5703125" style="411" customWidth="1"/>
    <col min="13330" max="13330" width="1.42578125" style="411" customWidth="1"/>
    <col min="13331" max="13331" width="7" style="411" customWidth="1"/>
    <col min="13332" max="13340" width="0" style="411" hidden="1" customWidth="1"/>
    <col min="13341" max="13341" width="9.42578125" style="411" customWidth="1"/>
    <col min="13342" max="13342" width="12.85546875" style="411" customWidth="1"/>
    <col min="13343" max="13343" width="14" style="411" customWidth="1"/>
    <col min="13344" max="13355" width="9.140625" style="411"/>
    <col min="13356" max="13376" width="0" style="411" hidden="1" customWidth="1"/>
    <col min="13377" max="13568" width="9.140625" style="411"/>
    <col min="13569" max="13569" width="7.140625" style="411" customWidth="1"/>
    <col min="13570" max="13570" width="1.42578125" style="411" customWidth="1"/>
    <col min="13571" max="13571" width="3.5703125" style="411" customWidth="1"/>
    <col min="13572" max="13572" width="3.7109375" style="411" customWidth="1"/>
    <col min="13573" max="13573" width="14.7109375" style="411" customWidth="1"/>
    <col min="13574" max="13575" width="9.5703125" style="411" customWidth="1"/>
    <col min="13576" max="13576" width="10.7109375" style="411" customWidth="1"/>
    <col min="13577" max="13577" width="6" style="411" customWidth="1"/>
    <col min="13578" max="13578" width="4.42578125" style="411" customWidth="1"/>
    <col min="13579" max="13579" width="9.85546875" style="411" customWidth="1"/>
    <col min="13580" max="13580" width="10.28515625" style="411" customWidth="1"/>
    <col min="13581" max="13582" width="5.140625" style="411" customWidth="1"/>
    <col min="13583" max="13583" width="1.7109375" style="411" customWidth="1"/>
    <col min="13584" max="13584" width="10.7109375" style="411" customWidth="1"/>
    <col min="13585" max="13585" width="3.5703125" style="411" customWidth="1"/>
    <col min="13586" max="13586" width="1.42578125" style="411" customWidth="1"/>
    <col min="13587" max="13587" width="7" style="411" customWidth="1"/>
    <col min="13588" max="13596" width="0" style="411" hidden="1" customWidth="1"/>
    <col min="13597" max="13597" width="9.42578125" style="411" customWidth="1"/>
    <col min="13598" max="13598" width="12.85546875" style="411" customWidth="1"/>
    <col min="13599" max="13599" width="14" style="411" customWidth="1"/>
    <col min="13600" max="13611" width="9.140625" style="411"/>
    <col min="13612" max="13632" width="0" style="411" hidden="1" customWidth="1"/>
    <col min="13633" max="13824" width="9.140625" style="411"/>
    <col min="13825" max="13825" width="7.140625" style="411" customWidth="1"/>
    <col min="13826" max="13826" width="1.42578125" style="411" customWidth="1"/>
    <col min="13827" max="13827" width="3.5703125" style="411" customWidth="1"/>
    <col min="13828" max="13828" width="3.7109375" style="411" customWidth="1"/>
    <col min="13829" max="13829" width="14.7109375" style="411" customWidth="1"/>
    <col min="13830" max="13831" width="9.5703125" style="411" customWidth="1"/>
    <col min="13832" max="13832" width="10.7109375" style="411" customWidth="1"/>
    <col min="13833" max="13833" width="6" style="411" customWidth="1"/>
    <col min="13834" max="13834" width="4.42578125" style="411" customWidth="1"/>
    <col min="13835" max="13835" width="9.85546875" style="411" customWidth="1"/>
    <col min="13836" max="13836" width="10.28515625" style="411" customWidth="1"/>
    <col min="13837" max="13838" width="5.140625" style="411" customWidth="1"/>
    <col min="13839" max="13839" width="1.7109375" style="411" customWidth="1"/>
    <col min="13840" max="13840" width="10.7109375" style="411" customWidth="1"/>
    <col min="13841" max="13841" width="3.5703125" style="411" customWidth="1"/>
    <col min="13842" max="13842" width="1.42578125" style="411" customWidth="1"/>
    <col min="13843" max="13843" width="7" style="411" customWidth="1"/>
    <col min="13844" max="13852" width="0" style="411" hidden="1" customWidth="1"/>
    <col min="13853" max="13853" width="9.42578125" style="411" customWidth="1"/>
    <col min="13854" max="13854" width="12.85546875" style="411" customWidth="1"/>
    <col min="13855" max="13855" width="14" style="411" customWidth="1"/>
    <col min="13856" max="13867" width="9.140625" style="411"/>
    <col min="13868" max="13888" width="0" style="411" hidden="1" customWidth="1"/>
    <col min="13889" max="14080" width="9.140625" style="411"/>
    <col min="14081" max="14081" width="7.140625" style="411" customWidth="1"/>
    <col min="14082" max="14082" width="1.42578125" style="411" customWidth="1"/>
    <col min="14083" max="14083" width="3.5703125" style="411" customWidth="1"/>
    <col min="14084" max="14084" width="3.7109375" style="411" customWidth="1"/>
    <col min="14085" max="14085" width="14.7109375" style="411" customWidth="1"/>
    <col min="14086" max="14087" width="9.5703125" style="411" customWidth="1"/>
    <col min="14088" max="14088" width="10.7109375" style="411" customWidth="1"/>
    <col min="14089" max="14089" width="6" style="411" customWidth="1"/>
    <col min="14090" max="14090" width="4.42578125" style="411" customWidth="1"/>
    <col min="14091" max="14091" width="9.85546875" style="411" customWidth="1"/>
    <col min="14092" max="14092" width="10.28515625" style="411" customWidth="1"/>
    <col min="14093" max="14094" width="5.140625" style="411" customWidth="1"/>
    <col min="14095" max="14095" width="1.7109375" style="411" customWidth="1"/>
    <col min="14096" max="14096" width="10.7109375" style="411" customWidth="1"/>
    <col min="14097" max="14097" width="3.5703125" style="411" customWidth="1"/>
    <col min="14098" max="14098" width="1.42578125" style="411" customWidth="1"/>
    <col min="14099" max="14099" width="7" style="411" customWidth="1"/>
    <col min="14100" max="14108" width="0" style="411" hidden="1" customWidth="1"/>
    <col min="14109" max="14109" width="9.42578125" style="411" customWidth="1"/>
    <col min="14110" max="14110" width="12.85546875" style="411" customWidth="1"/>
    <col min="14111" max="14111" width="14" style="411" customWidth="1"/>
    <col min="14112" max="14123" width="9.140625" style="411"/>
    <col min="14124" max="14144" width="0" style="411" hidden="1" customWidth="1"/>
    <col min="14145" max="14336" width="9.140625" style="411"/>
    <col min="14337" max="14337" width="7.140625" style="411" customWidth="1"/>
    <col min="14338" max="14338" width="1.42578125" style="411" customWidth="1"/>
    <col min="14339" max="14339" width="3.5703125" style="411" customWidth="1"/>
    <col min="14340" max="14340" width="3.7109375" style="411" customWidth="1"/>
    <col min="14341" max="14341" width="14.7109375" style="411" customWidth="1"/>
    <col min="14342" max="14343" width="9.5703125" style="411" customWidth="1"/>
    <col min="14344" max="14344" width="10.7109375" style="411" customWidth="1"/>
    <col min="14345" max="14345" width="6" style="411" customWidth="1"/>
    <col min="14346" max="14346" width="4.42578125" style="411" customWidth="1"/>
    <col min="14347" max="14347" width="9.85546875" style="411" customWidth="1"/>
    <col min="14348" max="14348" width="10.28515625" style="411" customWidth="1"/>
    <col min="14349" max="14350" width="5.140625" style="411" customWidth="1"/>
    <col min="14351" max="14351" width="1.7109375" style="411" customWidth="1"/>
    <col min="14352" max="14352" width="10.7109375" style="411" customWidth="1"/>
    <col min="14353" max="14353" width="3.5703125" style="411" customWidth="1"/>
    <col min="14354" max="14354" width="1.42578125" style="411" customWidth="1"/>
    <col min="14355" max="14355" width="7" style="411" customWidth="1"/>
    <col min="14356" max="14364" width="0" style="411" hidden="1" customWidth="1"/>
    <col min="14365" max="14365" width="9.42578125" style="411" customWidth="1"/>
    <col min="14366" max="14366" width="12.85546875" style="411" customWidth="1"/>
    <col min="14367" max="14367" width="14" style="411" customWidth="1"/>
    <col min="14368" max="14379" width="9.140625" style="411"/>
    <col min="14380" max="14400" width="0" style="411" hidden="1" customWidth="1"/>
    <col min="14401" max="14592" width="9.140625" style="411"/>
    <col min="14593" max="14593" width="7.140625" style="411" customWidth="1"/>
    <col min="14594" max="14594" width="1.42578125" style="411" customWidth="1"/>
    <col min="14595" max="14595" width="3.5703125" style="411" customWidth="1"/>
    <col min="14596" max="14596" width="3.7109375" style="411" customWidth="1"/>
    <col min="14597" max="14597" width="14.7109375" style="411" customWidth="1"/>
    <col min="14598" max="14599" width="9.5703125" style="411" customWidth="1"/>
    <col min="14600" max="14600" width="10.7109375" style="411" customWidth="1"/>
    <col min="14601" max="14601" width="6" style="411" customWidth="1"/>
    <col min="14602" max="14602" width="4.42578125" style="411" customWidth="1"/>
    <col min="14603" max="14603" width="9.85546875" style="411" customWidth="1"/>
    <col min="14604" max="14604" width="10.28515625" style="411" customWidth="1"/>
    <col min="14605" max="14606" width="5.140625" style="411" customWidth="1"/>
    <col min="14607" max="14607" width="1.7109375" style="411" customWidth="1"/>
    <col min="14608" max="14608" width="10.7109375" style="411" customWidth="1"/>
    <col min="14609" max="14609" width="3.5703125" style="411" customWidth="1"/>
    <col min="14610" max="14610" width="1.42578125" style="411" customWidth="1"/>
    <col min="14611" max="14611" width="7" style="411" customWidth="1"/>
    <col min="14612" max="14620" width="0" style="411" hidden="1" customWidth="1"/>
    <col min="14621" max="14621" width="9.42578125" style="411" customWidth="1"/>
    <col min="14622" max="14622" width="12.85546875" style="411" customWidth="1"/>
    <col min="14623" max="14623" width="14" style="411" customWidth="1"/>
    <col min="14624" max="14635" width="9.140625" style="411"/>
    <col min="14636" max="14656" width="0" style="411" hidden="1" customWidth="1"/>
    <col min="14657" max="14848" width="9.140625" style="411"/>
    <col min="14849" max="14849" width="7.140625" style="411" customWidth="1"/>
    <col min="14850" max="14850" width="1.42578125" style="411" customWidth="1"/>
    <col min="14851" max="14851" width="3.5703125" style="411" customWidth="1"/>
    <col min="14852" max="14852" width="3.7109375" style="411" customWidth="1"/>
    <col min="14853" max="14853" width="14.7109375" style="411" customWidth="1"/>
    <col min="14854" max="14855" width="9.5703125" style="411" customWidth="1"/>
    <col min="14856" max="14856" width="10.7109375" style="411" customWidth="1"/>
    <col min="14857" max="14857" width="6" style="411" customWidth="1"/>
    <col min="14858" max="14858" width="4.42578125" style="411" customWidth="1"/>
    <col min="14859" max="14859" width="9.85546875" style="411" customWidth="1"/>
    <col min="14860" max="14860" width="10.28515625" style="411" customWidth="1"/>
    <col min="14861" max="14862" width="5.140625" style="411" customWidth="1"/>
    <col min="14863" max="14863" width="1.7109375" style="411" customWidth="1"/>
    <col min="14864" max="14864" width="10.7109375" style="411" customWidth="1"/>
    <col min="14865" max="14865" width="3.5703125" style="411" customWidth="1"/>
    <col min="14866" max="14866" width="1.42578125" style="411" customWidth="1"/>
    <col min="14867" max="14867" width="7" style="411" customWidth="1"/>
    <col min="14868" max="14876" width="0" style="411" hidden="1" customWidth="1"/>
    <col min="14877" max="14877" width="9.42578125" style="411" customWidth="1"/>
    <col min="14878" max="14878" width="12.85546875" style="411" customWidth="1"/>
    <col min="14879" max="14879" width="14" style="411" customWidth="1"/>
    <col min="14880" max="14891" width="9.140625" style="411"/>
    <col min="14892" max="14912" width="0" style="411" hidden="1" customWidth="1"/>
    <col min="14913" max="15104" width="9.140625" style="411"/>
    <col min="15105" max="15105" width="7.140625" style="411" customWidth="1"/>
    <col min="15106" max="15106" width="1.42578125" style="411" customWidth="1"/>
    <col min="15107" max="15107" width="3.5703125" style="411" customWidth="1"/>
    <col min="15108" max="15108" width="3.7109375" style="411" customWidth="1"/>
    <col min="15109" max="15109" width="14.7109375" style="411" customWidth="1"/>
    <col min="15110" max="15111" width="9.5703125" style="411" customWidth="1"/>
    <col min="15112" max="15112" width="10.7109375" style="411" customWidth="1"/>
    <col min="15113" max="15113" width="6" style="411" customWidth="1"/>
    <col min="15114" max="15114" width="4.42578125" style="411" customWidth="1"/>
    <col min="15115" max="15115" width="9.85546875" style="411" customWidth="1"/>
    <col min="15116" max="15116" width="10.28515625" style="411" customWidth="1"/>
    <col min="15117" max="15118" width="5.140625" style="411" customWidth="1"/>
    <col min="15119" max="15119" width="1.7109375" style="411" customWidth="1"/>
    <col min="15120" max="15120" width="10.7109375" style="411" customWidth="1"/>
    <col min="15121" max="15121" width="3.5703125" style="411" customWidth="1"/>
    <col min="15122" max="15122" width="1.42578125" style="411" customWidth="1"/>
    <col min="15123" max="15123" width="7" style="411" customWidth="1"/>
    <col min="15124" max="15132" width="0" style="411" hidden="1" customWidth="1"/>
    <col min="15133" max="15133" width="9.42578125" style="411" customWidth="1"/>
    <col min="15134" max="15134" width="12.85546875" style="411" customWidth="1"/>
    <col min="15135" max="15135" width="14" style="411" customWidth="1"/>
    <col min="15136" max="15147" width="9.140625" style="411"/>
    <col min="15148" max="15168" width="0" style="411" hidden="1" customWidth="1"/>
    <col min="15169" max="15360" width="9.140625" style="411"/>
    <col min="15361" max="15361" width="7.140625" style="411" customWidth="1"/>
    <col min="15362" max="15362" width="1.42578125" style="411" customWidth="1"/>
    <col min="15363" max="15363" width="3.5703125" style="411" customWidth="1"/>
    <col min="15364" max="15364" width="3.7109375" style="411" customWidth="1"/>
    <col min="15365" max="15365" width="14.7109375" style="411" customWidth="1"/>
    <col min="15366" max="15367" width="9.5703125" style="411" customWidth="1"/>
    <col min="15368" max="15368" width="10.7109375" style="411" customWidth="1"/>
    <col min="15369" max="15369" width="6" style="411" customWidth="1"/>
    <col min="15370" max="15370" width="4.42578125" style="411" customWidth="1"/>
    <col min="15371" max="15371" width="9.85546875" style="411" customWidth="1"/>
    <col min="15372" max="15372" width="10.28515625" style="411" customWidth="1"/>
    <col min="15373" max="15374" width="5.140625" style="411" customWidth="1"/>
    <col min="15375" max="15375" width="1.7109375" style="411" customWidth="1"/>
    <col min="15376" max="15376" width="10.7109375" style="411" customWidth="1"/>
    <col min="15377" max="15377" width="3.5703125" style="411" customWidth="1"/>
    <col min="15378" max="15378" width="1.42578125" style="411" customWidth="1"/>
    <col min="15379" max="15379" width="7" style="411" customWidth="1"/>
    <col min="15380" max="15388" width="0" style="411" hidden="1" customWidth="1"/>
    <col min="15389" max="15389" width="9.42578125" style="411" customWidth="1"/>
    <col min="15390" max="15390" width="12.85546875" style="411" customWidth="1"/>
    <col min="15391" max="15391" width="14" style="411" customWidth="1"/>
    <col min="15392" max="15403" width="9.140625" style="411"/>
    <col min="15404" max="15424" width="0" style="411" hidden="1" customWidth="1"/>
    <col min="15425" max="15616" width="9.140625" style="411"/>
    <col min="15617" max="15617" width="7.140625" style="411" customWidth="1"/>
    <col min="15618" max="15618" width="1.42578125" style="411" customWidth="1"/>
    <col min="15619" max="15619" width="3.5703125" style="411" customWidth="1"/>
    <col min="15620" max="15620" width="3.7109375" style="411" customWidth="1"/>
    <col min="15621" max="15621" width="14.7109375" style="411" customWidth="1"/>
    <col min="15622" max="15623" width="9.5703125" style="411" customWidth="1"/>
    <col min="15624" max="15624" width="10.7109375" style="411" customWidth="1"/>
    <col min="15625" max="15625" width="6" style="411" customWidth="1"/>
    <col min="15626" max="15626" width="4.42578125" style="411" customWidth="1"/>
    <col min="15627" max="15627" width="9.85546875" style="411" customWidth="1"/>
    <col min="15628" max="15628" width="10.28515625" style="411" customWidth="1"/>
    <col min="15629" max="15630" width="5.140625" style="411" customWidth="1"/>
    <col min="15631" max="15631" width="1.7109375" style="411" customWidth="1"/>
    <col min="15632" max="15632" width="10.7109375" style="411" customWidth="1"/>
    <col min="15633" max="15633" width="3.5703125" style="411" customWidth="1"/>
    <col min="15634" max="15634" width="1.42578125" style="411" customWidth="1"/>
    <col min="15635" max="15635" width="7" style="411" customWidth="1"/>
    <col min="15636" max="15644" width="0" style="411" hidden="1" customWidth="1"/>
    <col min="15645" max="15645" width="9.42578125" style="411" customWidth="1"/>
    <col min="15646" max="15646" width="12.85546875" style="411" customWidth="1"/>
    <col min="15647" max="15647" width="14" style="411" customWidth="1"/>
    <col min="15648" max="15659" width="9.140625" style="411"/>
    <col min="15660" max="15680" width="0" style="411" hidden="1" customWidth="1"/>
    <col min="15681" max="15872" width="9.140625" style="411"/>
    <col min="15873" max="15873" width="7.140625" style="411" customWidth="1"/>
    <col min="15874" max="15874" width="1.42578125" style="411" customWidth="1"/>
    <col min="15875" max="15875" width="3.5703125" style="411" customWidth="1"/>
    <col min="15876" max="15876" width="3.7109375" style="411" customWidth="1"/>
    <col min="15877" max="15877" width="14.7109375" style="411" customWidth="1"/>
    <col min="15878" max="15879" width="9.5703125" style="411" customWidth="1"/>
    <col min="15880" max="15880" width="10.7109375" style="411" customWidth="1"/>
    <col min="15881" max="15881" width="6" style="411" customWidth="1"/>
    <col min="15882" max="15882" width="4.42578125" style="411" customWidth="1"/>
    <col min="15883" max="15883" width="9.85546875" style="411" customWidth="1"/>
    <col min="15884" max="15884" width="10.28515625" style="411" customWidth="1"/>
    <col min="15885" max="15886" width="5.140625" style="411" customWidth="1"/>
    <col min="15887" max="15887" width="1.7109375" style="411" customWidth="1"/>
    <col min="15888" max="15888" width="10.7109375" style="411" customWidth="1"/>
    <col min="15889" max="15889" width="3.5703125" style="411" customWidth="1"/>
    <col min="15890" max="15890" width="1.42578125" style="411" customWidth="1"/>
    <col min="15891" max="15891" width="7" style="411" customWidth="1"/>
    <col min="15892" max="15900" width="0" style="411" hidden="1" customWidth="1"/>
    <col min="15901" max="15901" width="9.42578125" style="411" customWidth="1"/>
    <col min="15902" max="15902" width="12.85546875" style="411" customWidth="1"/>
    <col min="15903" max="15903" width="14" style="411" customWidth="1"/>
    <col min="15904" max="15915" width="9.140625" style="411"/>
    <col min="15916" max="15936" width="0" style="411" hidden="1" customWidth="1"/>
    <col min="15937" max="16128" width="9.140625" style="411"/>
    <col min="16129" max="16129" width="7.140625" style="411" customWidth="1"/>
    <col min="16130" max="16130" width="1.42578125" style="411" customWidth="1"/>
    <col min="16131" max="16131" width="3.5703125" style="411" customWidth="1"/>
    <col min="16132" max="16132" width="3.7109375" style="411" customWidth="1"/>
    <col min="16133" max="16133" width="14.7109375" style="411" customWidth="1"/>
    <col min="16134" max="16135" width="9.5703125" style="411" customWidth="1"/>
    <col min="16136" max="16136" width="10.7109375" style="411" customWidth="1"/>
    <col min="16137" max="16137" width="6" style="411" customWidth="1"/>
    <col min="16138" max="16138" width="4.42578125" style="411" customWidth="1"/>
    <col min="16139" max="16139" width="9.85546875" style="411" customWidth="1"/>
    <col min="16140" max="16140" width="10.28515625" style="411" customWidth="1"/>
    <col min="16141" max="16142" width="5.140625" style="411" customWidth="1"/>
    <col min="16143" max="16143" width="1.7109375" style="411" customWidth="1"/>
    <col min="16144" max="16144" width="10.7109375" style="411" customWidth="1"/>
    <col min="16145" max="16145" width="3.5703125" style="411" customWidth="1"/>
    <col min="16146" max="16146" width="1.42578125" style="411" customWidth="1"/>
    <col min="16147" max="16147" width="7" style="411" customWidth="1"/>
    <col min="16148" max="16156" width="0" style="411" hidden="1" customWidth="1"/>
    <col min="16157" max="16157" width="9.42578125" style="411" customWidth="1"/>
    <col min="16158" max="16158" width="12.85546875" style="411" customWidth="1"/>
    <col min="16159" max="16159" width="14" style="411" customWidth="1"/>
    <col min="16160" max="16171" width="9.140625" style="411"/>
    <col min="16172" max="16192" width="0" style="411" hidden="1" customWidth="1"/>
    <col min="16193" max="16384" width="9.140625" style="411"/>
  </cols>
  <sheetData>
    <row r="3" spans="2:63" s="338" customFormat="1" ht="6.95" customHeight="1">
      <c r="B3" s="345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7"/>
    </row>
    <row r="4" spans="2:63" s="338" customFormat="1" ht="36.950000000000003" customHeight="1">
      <c r="B4" s="339"/>
      <c r="C4" s="582" t="s">
        <v>2026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340"/>
    </row>
    <row r="5" spans="2:63" s="338" customFormat="1" ht="6.95" customHeight="1">
      <c r="B5" s="33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340"/>
    </row>
    <row r="6" spans="2:63" s="338" customFormat="1" ht="30" customHeight="1">
      <c r="B6" s="339"/>
      <c r="C6" s="337" t="s">
        <v>1321</v>
      </c>
      <c r="D6" s="409"/>
      <c r="E6" s="409"/>
      <c r="F6" s="584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409"/>
      <c r="R6" s="340"/>
    </row>
    <row r="7" spans="2:63" s="338" customFormat="1" ht="36.950000000000003" customHeight="1">
      <c r="B7" s="339"/>
      <c r="C7" s="348" t="s">
        <v>1322</v>
      </c>
      <c r="D7" s="409"/>
      <c r="E7" s="409"/>
      <c r="F7" s="583" t="s">
        <v>2019</v>
      </c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409"/>
      <c r="R7" s="340"/>
    </row>
    <row r="8" spans="2:63" s="338" customFormat="1" ht="6.95" customHeight="1">
      <c r="B8" s="33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340"/>
    </row>
    <row r="9" spans="2:63" s="338" customFormat="1" ht="18" customHeight="1">
      <c r="B9" s="339"/>
      <c r="C9" s="337" t="s">
        <v>1323</v>
      </c>
      <c r="D9" s="409"/>
      <c r="E9" s="409"/>
      <c r="F9" s="410" t="s">
        <v>2020</v>
      </c>
      <c r="G9" s="409"/>
      <c r="H9" s="409"/>
      <c r="I9" s="409"/>
      <c r="J9" s="409"/>
      <c r="K9" s="337" t="s">
        <v>1324</v>
      </c>
      <c r="L9" s="409"/>
      <c r="M9" s="585"/>
      <c r="N9" s="581"/>
      <c r="O9" s="581"/>
      <c r="P9" s="581"/>
      <c r="Q9" s="409"/>
      <c r="R9" s="340"/>
    </row>
    <row r="10" spans="2:63" s="338" customFormat="1" ht="6.95" customHeight="1">
      <c r="B10" s="33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340"/>
    </row>
    <row r="11" spans="2:63" s="338" customFormat="1" ht="15">
      <c r="B11" s="339"/>
      <c r="C11" s="337" t="s">
        <v>1325</v>
      </c>
      <c r="D11" s="409"/>
      <c r="E11" s="409"/>
      <c r="F11" s="410"/>
      <c r="G11" s="409"/>
      <c r="H11" s="409"/>
      <c r="I11" s="409"/>
      <c r="J11" s="409"/>
      <c r="K11" s="337" t="s">
        <v>1327</v>
      </c>
      <c r="L11" s="409"/>
      <c r="M11" s="586"/>
      <c r="N11" s="581"/>
      <c r="O11" s="581"/>
      <c r="P11" s="581"/>
      <c r="Q11" s="581"/>
      <c r="R11" s="340"/>
    </row>
    <row r="12" spans="2:63" s="338" customFormat="1" ht="14.45" customHeight="1">
      <c r="B12" s="339"/>
      <c r="C12" s="337" t="s">
        <v>1326</v>
      </c>
      <c r="D12" s="409"/>
      <c r="E12" s="409"/>
      <c r="F12" s="410"/>
      <c r="G12" s="409"/>
      <c r="H12" s="409"/>
      <c r="I12" s="409"/>
      <c r="J12" s="409"/>
      <c r="K12" s="337" t="s">
        <v>1328</v>
      </c>
      <c r="L12" s="409"/>
      <c r="M12" s="586" t="s">
        <v>2021</v>
      </c>
      <c r="N12" s="581"/>
      <c r="O12" s="581"/>
      <c r="P12" s="581"/>
      <c r="Q12" s="581"/>
      <c r="R12" s="340"/>
    </row>
    <row r="13" spans="2:63" s="338" customFormat="1" ht="10.35" customHeight="1">
      <c r="B13" s="33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340"/>
    </row>
    <row r="14" spans="2:63" s="349" customFormat="1" ht="29.25" customHeight="1">
      <c r="B14" s="350"/>
      <c r="C14" s="351" t="s">
        <v>1335</v>
      </c>
      <c r="D14" s="405" t="s">
        <v>33</v>
      </c>
      <c r="E14" s="405" t="s">
        <v>31</v>
      </c>
      <c r="F14" s="591" t="s">
        <v>63</v>
      </c>
      <c r="G14" s="592"/>
      <c r="H14" s="592"/>
      <c r="I14" s="592"/>
      <c r="J14" s="405" t="s">
        <v>12</v>
      </c>
      <c r="K14" s="405" t="s">
        <v>1336</v>
      </c>
      <c r="L14" s="593" t="s">
        <v>1337</v>
      </c>
      <c r="M14" s="592"/>
      <c r="N14" s="591" t="s">
        <v>1331</v>
      </c>
      <c r="O14" s="592"/>
      <c r="P14" s="592"/>
      <c r="Q14" s="594"/>
      <c r="R14" s="352"/>
      <c r="T14" s="353" t="s">
        <v>1361</v>
      </c>
      <c r="U14" s="354" t="s">
        <v>24</v>
      </c>
      <c r="V14" s="354" t="s">
        <v>1362</v>
      </c>
      <c r="W14" s="354" t="s">
        <v>1363</v>
      </c>
      <c r="X14" s="354" t="s">
        <v>1364</v>
      </c>
      <c r="Y14" s="354" t="s">
        <v>1365</v>
      </c>
      <c r="Z14" s="354" t="s">
        <v>1366</v>
      </c>
      <c r="AA14" s="355" t="s">
        <v>1367</v>
      </c>
    </row>
    <row r="15" spans="2:63" s="338" customFormat="1" ht="29.25" customHeight="1">
      <c r="B15" s="339"/>
      <c r="C15" s="356" t="s">
        <v>1329</v>
      </c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595">
        <f>N16+N46</f>
        <v>0</v>
      </c>
      <c r="O15" s="596"/>
      <c r="P15" s="596"/>
      <c r="Q15" s="596"/>
      <c r="R15" s="340"/>
      <c r="T15" s="357"/>
      <c r="U15" s="341"/>
      <c r="V15" s="341"/>
      <c r="W15" s="358" t="e">
        <f>W16+W46+#REF!</f>
        <v>#REF!</v>
      </c>
      <c r="X15" s="341"/>
      <c r="Y15" s="358" t="e">
        <f>Y16+Y46+#REF!</f>
        <v>#REF!</v>
      </c>
      <c r="Z15" s="341"/>
      <c r="AA15" s="359" t="e">
        <f>AA16+AA46+#REF!</f>
        <v>#REF!</v>
      </c>
      <c r="AT15" s="336" t="s">
        <v>1368</v>
      </c>
      <c r="AU15" s="336" t="s">
        <v>1360</v>
      </c>
      <c r="BK15" s="360" t="e">
        <f>BK16+BK46+#REF!</f>
        <v>#REF!</v>
      </c>
    </row>
    <row r="16" spans="2:63" s="361" customFormat="1" ht="37.35" customHeight="1">
      <c r="B16" s="362"/>
      <c r="C16" s="363"/>
      <c r="D16" s="364" t="s">
        <v>1380</v>
      </c>
      <c r="E16" s="364"/>
      <c r="F16" s="364"/>
      <c r="G16" s="364"/>
      <c r="H16" s="364"/>
      <c r="I16" s="364"/>
      <c r="J16" s="364"/>
      <c r="K16" s="364"/>
      <c r="L16" s="364"/>
      <c r="M16" s="364"/>
      <c r="N16" s="587">
        <f>BK16</f>
        <v>0</v>
      </c>
      <c r="O16" s="588"/>
      <c r="P16" s="588"/>
      <c r="Q16" s="588"/>
      <c r="R16" s="365"/>
      <c r="T16" s="366"/>
      <c r="U16" s="363"/>
      <c r="V16" s="363"/>
      <c r="W16" s="367">
        <f>W17+W31</f>
        <v>249.285</v>
      </c>
      <c r="X16" s="363"/>
      <c r="Y16" s="367">
        <f>Y17+Y31</f>
        <v>0</v>
      </c>
      <c r="Z16" s="363"/>
      <c r="AA16" s="368">
        <f>AA17+AA31</f>
        <v>0</v>
      </c>
      <c r="AR16" s="369" t="s">
        <v>2</v>
      </c>
      <c r="AT16" s="370" t="s">
        <v>1368</v>
      </c>
      <c r="AU16" s="370" t="s">
        <v>1369</v>
      </c>
      <c r="AY16" s="369" t="s">
        <v>1370</v>
      </c>
      <c r="BK16" s="371">
        <f>BK17+BK31</f>
        <v>0</v>
      </c>
    </row>
    <row r="17" spans="2:65" s="361" customFormat="1" ht="19.899999999999999" customHeight="1">
      <c r="B17" s="362"/>
      <c r="C17" s="363"/>
      <c r="D17" s="372" t="s">
        <v>1381</v>
      </c>
      <c r="E17" s="372"/>
      <c r="F17" s="372"/>
      <c r="G17" s="372"/>
      <c r="H17" s="372"/>
      <c r="I17" s="372"/>
      <c r="J17" s="372"/>
      <c r="K17" s="372"/>
      <c r="L17" s="372"/>
      <c r="M17" s="372"/>
      <c r="N17" s="589">
        <f>BK17</f>
        <v>0</v>
      </c>
      <c r="O17" s="590"/>
      <c r="P17" s="590"/>
      <c r="Q17" s="590"/>
      <c r="R17" s="365"/>
      <c r="T17" s="366"/>
      <c r="U17" s="363"/>
      <c r="V17" s="363"/>
      <c r="W17" s="367">
        <f>SUM(W18:W30)</f>
        <v>123.375</v>
      </c>
      <c r="X17" s="363"/>
      <c r="Y17" s="367">
        <f>SUM(Y18:Y30)</f>
        <v>0</v>
      </c>
      <c r="Z17" s="363"/>
      <c r="AA17" s="368">
        <f>SUM(AA18:AA30)</f>
        <v>0</v>
      </c>
      <c r="AR17" s="369" t="s">
        <v>2</v>
      </c>
      <c r="AT17" s="370" t="s">
        <v>1368</v>
      </c>
      <c r="AU17" s="370" t="s">
        <v>1</v>
      </c>
      <c r="AY17" s="369" t="s">
        <v>1370</v>
      </c>
      <c r="BK17" s="371">
        <f>SUM(BK18:BK30)</f>
        <v>0</v>
      </c>
    </row>
    <row r="18" spans="2:65" s="338" customFormat="1" ht="31.5" customHeight="1">
      <c r="B18" s="373"/>
      <c r="C18" s="374" t="s">
        <v>1</v>
      </c>
      <c r="D18" s="374" t="s">
        <v>1338</v>
      </c>
      <c r="E18" s="375" t="s">
        <v>1383</v>
      </c>
      <c r="F18" s="597" t="s">
        <v>1632</v>
      </c>
      <c r="G18" s="598"/>
      <c r="H18" s="598"/>
      <c r="I18" s="598"/>
      <c r="J18" s="376" t="s">
        <v>8</v>
      </c>
      <c r="K18" s="377">
        <v>975</v>
      </c>
      <c r="L18" s="599">
        <v>0</v>
      </c>
      <c r="M18" s="598"/>
      <c r="N18" s="599">
        <f>ROUND(L18*K18,2)</f>
        <v>0</v>
      </c>
      <c r="O18" s="598"/>
      <c r="P18" s="598"/>
      <c r="Q18" s="598"/>
      <c r="R18" s="378"/>
      <c r="T18" s="379" t="s">
        <v>1111</v>
      </c>
      <c r="U18" s="380" t="s">
        <v>1330</v>
      </c>
      <c r="V18" s="381">
        <v>8.3000000000000004E-2</v>
      </c>
      <c r="W18" s="381">
        <f>V18*K18</f>
        <v>80.924999999999997</v>
      </c>
      <c r="X18" s="381">
        <v>0</v>
      </c>
      <c r="Y18" s="381">
        <f>X18*K18</f>
        <v>0</v>
      </c>
      <c r="Z18" s="381">
        <v>0</v>
      </c>
      <c r="AA18" s="382">
        <f>Z18*K18</f>
        <v>0</v>
      </c>
      <c r="AR18" s="336" t="s">
        <v>1385</v>
      </c>
      <c r="AT18" s="336" t="s">
        <v>1338</v>
      </c>
      <c r="AU18" s="336" t="s">
        <v>2</v>
      </c>
      <c r="AY18" s="336" t="s">
        <v>1370</v>
      </c>
      <c r="BE18" s="383">
        <f>IF(U18="základní",N18,0)</f>
        <v>0</v>
      </c>
      <c r="BF18" s="383">
        <f>IF(U18="snížená",N18,0)</f>
        <v>0</v>
      </c>
      <c r="BG18" s="383">
        <f>IF(U18="zákl. přenesená",N18,0)</f>
        <v>0</v>
      </c>
      <c r="BH18" s="383">
        <f>IF(U18="sníž. přenesená",N18,0)</f>
        <v>0</v>
      </c>
      <c r="BI18" s="383">
        <f>IF(U18="nulová",N18,0)</f>
        <v>0</v>
      </c>
      <c r="BJ18" s="336" t="s">
        <v>1</v>
      </c>
      <c r="BK18" s="383">
        <f>ROUND(L18*K18,2)</f>
        <v>0</v>
      </c>
      <c r="BL18" s="336" t="s">
        <v>1385</v>
      </c>
      <c r="BM18" s="336" t="s">
        <v>1633</v>
      </c>
    </row>
    <row r="19" spans="2:65" s="338" customFormat="1" ht="22.5" customHeight="1">
      <c r="B19" s="339"/>
      <c r="C19" s="409"/>
      <c r="D19" s="409"/>
      <c r="E19" s="409"/>
      <c r="F19" s="580" t="s">
        <v>1387</v>
      </c>
      <c r="G19" s="581"/>
      <c r="H19" s="581"/>
      <c r="I19" s="581"/>
      <c r="J19" s="409"/>
      <c r="K19" s="409"/>
      <c r="L19" s="409"/>
      <c r="M19" s="409"/>
      <c r="N19" s="409"/>
      <c r="O19" s="409"/>
      <c r="P19" s="409"/>
      <c r="Q19" s="409"/>
      <c r="R19" s="340"/>
      <c r="T19" s="388"/>
      <c r="U19" s="409"/>
      <c r="V19" s="409"/>
      <c r="W19" s="409"/>
      <c r="X19" s="409"/>
      <c r="Y19" s="409"/>
      <c r="Z19" s="409"/>
      <c r="AA19" s="389"/>
      <c r="AT19" s="336" t="s">
        <v>1377</v>
      </c>
      <c r="AU19" s="336" t="s">
        <v>2</v>
      </c>
    </row>
    <row r="20" spans="2:65" s="338" customFormat="1" ht="22.5" customHeight="1">
      <c r="B20" s="373"/>
      <c r="C20" s="384" t="s">
        <v>2</v>
      </c>
      <c r="D20" s="384" t="s">
        <v>1346</v>
      </c>
      <c r="E20" s="385" t="s">
        <v>1388</v>
      </c>
      <c r="F20" s="600" t="s">
        <v>1389</v>
      </c>
      <c r="G20" s="601"/>
      <c r="H20" s="601"/>
      <c r="I20" s="601"/>
      <c r="J20" s="386" t="s">
        <v>1346</v>
      </c>
      <c r="K20" s="387">
        <v>975</v>
      </c>
      <c r="L20" s="602">
        <v>0</v>
      </c>
      <c r="M20" s="601"/>
      <c r="N20" s="602">
        <f t="shared" ref="N20:N30" si="0">ROUND(L20*K20,2)</f>
        <v>0</v>
      </c>
      <c r="O20" s="598"/>
      <c r="P20" s="598"/>
      <c r="Q20" s="598"/>
      <c r="R20" s="378"/>
      <c r="T20" s="379" t="s">
        <v>1111</v>
      </c>
      <c r="U20" s="380" t="s">
        <v>1330</v>
      </c>
      <c r="V20" s="381">
        <v>0</v>
      </c>
      <c r="W20" s="381">
        <f t="shared" ref="W20:W30" si="1">V20*K20</f>
        <v>0</v>
      </c>
      <c r="X20" s="381">
        <v>0</v>
      </c>
      <c r="Y20" s="381">
        <f t="shared" ref="Y20:Y30" si="2">X20*K20</f>
        <v>0</v>
      </c>
      <c r="Z20" s="381">
        <v>0</v>
      </c>
      <c r="AA20" s="382">
        <f t="shared" ref="AA20:AA30" si="3">Z20*K20</f>
        <v>0</v>
      </c>
      <c r="AR20" s="336" t="s">
        <v>1390</v>
      </c>
      <c r="AT20" s="336" t="s">
        <v>1346</v>
      </c>
      <c r="AU20" s="336" t="s">
        <v>2</v>
      </c>
      <c r="AY20" s="336" t="s">
        <v>1370</v>
      </c>
      <c r="BE20" s="383">
        <f t="shared" ref="BE20:BE30" si="4">IF(U20="základní",N20,0)</f>
        <v>0</v>
      </c>
      <c r="BF20" s="383">
        <f t="shared" ref="BF20:BF30" si="5">IF(U20="snížená",N20,0)</f>
        <v>0</v>
      </c>
      <c r="BG20" s="383">
        <f t="shared" ref="BG20:BG30" si="6">IF(U20="zákl. přenesená",N20,0)</f>
        <v>0</v>
      </c>
      <c r="BH20" s="383">
        <f t="shared" ref="BH20:BH30" si="7">IF(U20="sníž. přenesená",N20,0)</f>
        <v>0</v>
      </c>
      <c r="BI20" s="383">
        <f t="shared" ref="BI20:BI30" si="8">IF(U20="nulová",N20,0)</f>
        <v>0</v>
      </c>
      <c r="BJ20" s="336" t="s">
        <v>1</v>
      </c>
      <c r="BK20" s="383">
        <f t="shared" ref="BK20:BK30" si="9">ROUND(L20*K20,2)</f>
        <v>0</v>
      </c>
      <c r="BL20" s="336" t="s">
        <v>1385</v>
      </c>
      <c r="BM20" s="336" t="s">
        <v>1634</v>
      </c>
    </row>
    <row r="21" spans="2:65" s="338" customFormat="1" ht="22.5" customHeight="1">
      <c r="B21" s="373"/>
      <c r="C21" s="384" t="s">
        <v>3</v>
      </c>
      <c r="D21" s="384" t="s">
        <v>1346</v>
      </c>
      <c r="E21" s="385" t="s">
        <v>1392</v>
      </c>
      <c r="F21" s="600" t="s">
        <v>1635</v>
      </c>
      <c r="G21" s="601"/>
      <c r="H21" s="601"/>
      <c r="I21" s="601"/>
      <c r="J21" s="386" t="s">
        <v>8</v>
      </c>
      <c r="K21" s="387">
        <v>975</v>
      </c>
      <c r="L21" s="602">
        <v>0</v>
      </c>
      <c r="M21" s="601"/>
      <c r="N21" s="602">
        <f t="shared" si="0"/>
        <v>0</v>
      </c>
      <c r="O21" s="598"/>
      <c r="P21" s="598"/>
      <c r="Q21" s="598"/>
      <c r="R21" s="378"/>
      <c r="T21" s="379" t="s">
        <v>1111</v>
      </c>
      <c r="U21" s="380" t="s">
        <v>1330</v>
      </c>
      <c r="V21" s="381">
        <v>0</v>
      </c>
      <c r="W21" s="381">
        <f t="shared" si="1"/>
        <v>0</v>
      </c>
      <c r="X21" s="381">
        <v>0</v>
      </c>
      <c r="Y21" s="381">
        <f t="shared" si="2"/>
        <v>0</v>
      </c>
      <c r="Z21" s="381">
        <v>0</v>
      </c>
      <c r="AA21" s="382">
        <f t="shared" si="3"/>
        <v>0</v>
      </c>
      <c r="AR21" s="336" t="s">
        <v>1390</v>
      </c>
      <c r="AT21" s="336" t="s">
        <v>1346</v>
      </c>
      <c r="AU21" s="336" t="s">
        <v>2</v>
      </c>
      <c r="AY21" s="336" t="s">
        <v>1370</v>
      </c>
      <c r="BE21" s="383">
        <f t="shared" si="4"/>
        <v>0</v>
      </c>
      <c r="BF21" s="383">
        <f t="shared" si="5"/>
        <v>0</v>
      </c>
      <c r="BG21" s="383">
        <f t="shared" si="6"/>
        <v>0</v>
      </c>
      <c r="BH21" s="383">
        <f t="shared" si="7"/>
        <v>0</v>
      </c>
      <c r="BI21" s="383">
        <f t="shared" si="8"/>
        <v>0</v>
      </c>
      <c r="BJ21" s="336" t="s">
        <v>1</v>
      </c>
      <c r="BK21" s="383">
        <f t="shared" si="9"/>
        <v>0</v>
      </c>
      <c r="BL21" s="336" t="s">
        <v>1385</v>
      </c>
      <c r="BM21" s="336" t="s">
        <v>1636</v>
      </c>
    </row>
    <row r="22" spans="2:65" s="338" customFormat="1" ht="22.5" customHeight="1">
      <c r="B22" s="373"/>
      <c r="C22" s="384" t="s">
        <v>1345</v>
      </c>
      <c r="D22" s="384" t="s">
        <v>1346</v>
      </c>
      <c r="E22" s="385" t="s">
        <v>1396</v>
      </c>
      <c r="F22" s="600" t="s">
        <v>1397</v>
      </c>
      <c r="G22" s="601"/>
      <c r="H22" s="601"/>
      <c r="I22" s="601"/>
      <c r="J22" s="386" t="s">
        <v>8</v>
      </c>
      <c r="K22" s="387">
        <v>975</v>
      </c>
      <c r="L22" s="602">
        <v>0</v>
      </c>
      <c r="M22" s="601"/>
      <c r="N22" s="602">
        <f t="shared" si="0"/>
        <v>0</v>
      </c>
      <c r="O22" s="598"/>
      <c r="P22" s="598"/>
      <c r="Q22" s="598"/>
      <c r="R22" s="378"/>
      <c r="T22" s="379" t="s">
        <v>1111</v>
      </c>
      <c r="U22" s="380" t="s">
        <v>1330</v>
      </c>
      <c r="V22" s="381">
        <v>0</v>
      </c>
      <c r="W22" s="381">
        <f t="shared" si="1"/>
        <v>0</v>
      </c>
      <c r="X22" s="381">
        <v>0</v>
      </c>
      <c r="Y22" s="381">
        <f t="shared" si="2"/>
        <v>0</v>
      </c>
      <c r="Z22" s="381">
        <v>0</v>
      </c>
      <c r="AA22" s="382">
        <f t="shared" si="3"/>
        <v>0</v>
      </c>
      <c r="AR22" s="336" t="s">
        <v>1390</v>
      </c>
      <c r="AT22" s="336" t="s">
        <v>1346</v>
      </c>
      <c r="AU22" s="336" t="s">
        <v>2</v>
      </c>
      <c r="AY22" s="336" t="s">
        <v>1370</v>
      </c>
      <c r="BE22" s="383">
        <f t="shared" si="4"/>
        <v>0</v>
      </c>
      <c r="BF22" s="383">
        <f t="shared" si="5"/>
        <v>0</v>
      </c>
      <c r="BG22" s="383">
        <f t="shared" si="6"/>
        <v>0</v>
      </c>
      <c r="BH22" s="383">
        <f t="shared" si="7"/>
        <v>0</v>
      </c>
      <c r="BI22" s="383">
        <f t="shared" si="8"/>
        <v>0</v>
      </c>
      <c r="BJ22" s="336" t="s">
        <v>1</v>
      </c>
      <c r="BK22" s="383">
        <f t="shared" si="9"/>
        <v>0</v>
      </c>
      <c r="BL22" s="336" t="s">
        <v>1385</v>
      </c>
      <c r="BM22" s="336" t="s">
        <v>1637</v>
      </c>
    </row>
    <row r="23" spans="2:65" s="338" customFormat="1" ht="31.5" customHeight="1">
      <c r="B23" s="373"/>
      <c r="C23" s="374" t="s">
        <v>1350</v>
      </c>
      <c r="D23" s="374" t="s">
        <v>1338</v>
      </c>
      <c r="E23" s="375" t="s">
        <v>1399</v>
      </c>
      <c r="F23" s="597" t="s">
        <v>1400</v>
      </c>
      <c r="G23" s="598"/>
      <c r="H23" s="598"/>
      <c r="I23" s="598"/>
      <c r="J23" s="376" t="s">
        <v>8</v>
      </c>
      <c r="K23" s="377">
        <v>125</v>
      </c>
      <c r="L23" s="599">
        <v>0</v>
      </c>
      <c r="M23" s="598"/>
      <c r="N23" s="599">
        <f t="shared" si="0"/>
        <v>0</v>
      </c>
      <c r="O23" s="598"/>
      <c r="P23" s="598"/>
      <c r="Q23" s="598"/>
      <c r="R23" s="378"/>
      <c r="T23" s="379" t="s">
        <v>1111</v>
      </c>
      <c r="U23" s="380" t="s">
        <v>1330</v>
      </c>
      <c r="V23" s="381">
        <v>9.4E-2</v>
      </c>
      <c r="W23" s="381">
        <f t="shared" si="1"/>
        <v>11.75</v>
      </c>
      <c r="X23" s="381">
        <v>0</v>
      </c>
      <c r="Y23" s="381">
        <f t="shared" si="2"/>
        <v>0</v>
      </c>
      <c r="Z23" s="381">
        <v>0</v>
      </c>
      <c r="AA23" s="382">
        <f t="shared" si="3"/>
        <v>0</v>
      </c>
      <c r="AR23" s="336" t="s">
        <v>1385</v>
      </c>
      <c r="AT23" s="336" t="s">
        <v>1338</v>
      </c>
      <c r="AU23" s="336" t="s">
        <v>2</v>
      </c>
      <c r="AY23" s="336" t="s">
        <v>1370</v>
      </c>
      <c r="BE23" s="383">
        <f t="shared" si="4"/>
        <v>0</v>
      </c>
      <c r="BF23" s="383">
        <f t="shared" si="5"/>
        <v>0</v>
      </c>
      <c r="BG23" s="383">
        <f t="shared" si="6"/>
        <v>0</v>
      </c>
      <c r="BH23" s="383">
        <f t="shared" si="7"/>
        <v>0</v>
      </c>
      <c r="BI23" s="383">
        <f t="shared" si="8"/>
        <v>0</v>
      </c>
      <c r="BJ23" s="336" t="s">
        <v>1</v>
      </c>
      <c r="BK23" s="383">
        <f t="shared" si="9"/>
        <v>0</v>
      </c>
      <c r="BL23" s="336" t="s">
        <v>1385</v>
      </c>
      <c r="BM23" s="336" t="s">
        <v>1638</v>
      </c>
    </row>
    <row r="24" spans="2:65" s="338" customFormat="1" ht="22.5" customHeight="1">
      <c r="B24" s="373"/>
      <c r="C24" s="384" t="s">
        <v>1353</v>
      </c>
      <c r="D24" s="384" t="s">
        <v>1346</v>
      </c>
      <c r="E24" s="385" t="s">
        <v>1402</v>
      </c>
      <c r="F24" s="600" t="s">
        <v>1403</v>
      </c>
      <c r="G24" s="601"/>
      <c r="H24" s="601"/>
      <c r="I24" s="601"/>
      <c r="J24" s="386" t="s">
        <v>1346</v>
      </c>
      <c r="K24" s="387">
        <v>125</v>
      </c>
      <c r="L24" s="602">
        <v>0</v>
      </c>
      <c r="M24" s="601"/>
      <c r="N24" s="602">
        <f t="shared" si="0"/>
        <v>0</v>
      </c>
      <c r="O24" s="598"/>
      <c r="P24" s="598"/>
      <c r="Q24" s="598"/>
      <c r="R24" s="378"/>
      <c r="T24" s="379" t="s">
        <v>1111</v>
      </c>
      <c r="U24" s="380" t="s">
        <v>1330</v>
      </c>
      <c r="V24" s="381">
        <v>0</v>
      </c>
      <c r="W24" s="381">
        <f t="shared" si="1"/>
        <v>0</v>
      </c>
      <c r="X24" s="381">
        <v>0</v>
      </c>
      <c r="Y24" s="381">
        <f t="shared" si="2"/>
        <v>0</v>
      </c>
      <c r="Z24" s="381">
        <v>0</v>
      </c>
      <c r="AA24" s="382">
        <f t="shared" si="3"/>
        <v>0</v>
      </c>
      <c r="AR24" s="336" t="s">
        <v>1390</v>
      </c>
      <c r="AT24" s="336" t="s">
        <v>1346</v>
      </c>
      <c r="AU24" s="336" t="s">
        <v>2</v>
      </c>
      <c r="AY24" s="336" t="s">
        <v>1370</v>
      </c>
      <c r="BE24" s="383">
        <f t="shared" si="4"/>
        <v>0</v>
      </c>
      <c r="BF24" s="383">
        <f t="shared" si="5"/>
        <v>0</v>
      </c>
      <c r="BG24" s="383">
        <f t="shared" si="6"/>
        <v>0</v>
      </c>
      <c r="BH24" s="383">
        <f t="shared" si="7"/>
        <v>0</v>
      </c>
      <c r="BI24" s="383">
        <f t="shared" si="8"/>
        <v>0</v>
      </c>
      <c r="BJ24" s="336" t="s">
        <v>1</v>
      </c>
      <c r="BK24" s="383">
        <f t="shared" si="9"/>
        <v>0</v>
      </c>
      <c r="BL24" s="336" t="s">
        <v>1385</v>
      </c>
      <c r="BM24" s="336" t="s">
        <v>1639</v>
      </c>
    </row>
    <row r="25" spans="2:65" s="338" customFormat="1" ht="31.5" customHeight="1">
      <c r="B25" s="373"/>
      <c r="C25" s="374" t="s">
        <v>1354</v>
      </c>
      <c r="D25" s="374" t="s">
        <v>1338</v>
      </c>
      <c r="E25" s="375" t="s">
        <v>1405</v>
      </c>
      <c r="F25" s="597" t="s">
        <v>1406</v>
      </c>
      <c r="G25" s="598"/>
      <c r="H25" s="598"/>
      <c r="I25" s="598"/>
      <c r="J25" s="376" t="s">
        <v>8</v>
      </c>
      <c r="K25" s="377">
        <v>50</v>
      </c>
      <c r="L25" s="599">
        <v>0</v>
      </c>
      <c r="M25" s="598"/>
      <c r="N25" s="599">
        <f t="shared" si="0"/>
        <v>0</v>
      </c>
      <c r="O25" s="598"/>
      <c r="P25" s="598"/>
      <c r="Q25" s="598"/>
      <c r="R25" s="378"/>
      <c r="T25" s="379" t="s">
        <v>1111</v>
      </c>
      <c r="U25" s="380" t="s">
        <v>1330</v>
      </c>
      <c r="V25" s="381">
        <v>0.106</v>
      </c>
      <c r="W25" s="381">
        <f t="shared" si="1"/>
        <v>5.3</v>
      </c>
      <c r="X25" s="381">
        <v>0</v>
      </c>
      <c r="Y25" s="381">
        <f t="shared" si="2"/>
        <v>0</v>
      </c>
      <c r="Z25" s="381">
        <v>0</v>
      </c>
      <c r="AA25" s="382">
        <f t="shared" si="3"/>
        <v>0</v>
      </c>
      <c r="AR25" s="336" t="s">
        <v>1385</v>
      </c>
      <c r="AT25" s="336" t="s">
        <v>1338</v>
      </c>
      <c r="AU25" s="336" t="s">
        <v>2</v>
      </c>
      <c r="AY25" s="336" t="s">
        <v>1370</v>
      </c>
      <c r="BE25" s="383">
        <f t="shared" si="4"/>
        <v>0</v>
      </c>
      <c r="BF25" s="383">
        <f t="shared" si="5"/>
        <v>0</v>
      </c>
      <c r="BG25" s="383">
        <f t="shared" si="6"/>
        <v>0</v>
      </c>
      <c r="BH25" s="383">
        <f t="shared" si="7"/>
        <v>0</v>
      </c>
      <c r="BI25" s="383">
        <f t="shared" si="8"/>
        <v>0</v>
      </c>
      <c r="BJ25" s="336" t="s">
        <v>1</v>
      </c>
      <c r="BK25" s="383">
        <f t="shared" si="9"/>
        <v>0</v>
      </c>
      <c r="BL25" s="336" t="s">
        <v>1385</v>
      </c>
      <c r="BM25" s="336" t="s">
        <v>1640</v>
      </c>
    </row>
    <row r="26" spans="2:65" s="338" customFormat="1" ht="22.5" customHeight="1">
      <c r="B26" s="373"/>
      <c r="C26" s="384" t="s">
        <v>1355</v>
      </c>
      <c r="D26" s="384" t="s">
        <v>1346</v>
      </c>
      <c r="E26" s="385" t="s">
        <v>1408</v>
      </c>
      <c r="F26" s="600" t="s">
        <v>1409</v>
      </c>
      <c r="G26" s="601"/>
      <c r="H26" s="601"/>
      <c r="I26" s="601"/>
      <c r="J26" s="386" t="s">
        <v>1346</v>
      </c>
      <c r="K26" s="387">
        <v>50</v>
      </c>
      <c r="L26" s="602">
        <v>0</v>
      </c>
      <c r="M26" s="601"/>
      <c r="N26" s="602">
        <f t="shared" si="0"/>
        <v>0</v>
      </c>
      <c r="O26" s="598"/>
      <c r="P26" s="598"/>
      <c r="Q26" s="598"/>
      <c r="R26" s="378"/>
      <c r="T26" s="379" t="s">
        <v>1111</v>
      </c>
      <c r="U26" s="380" t="s">
        <v>1330</v>
      </c>
      <c r="V26" s="381">
        <v>0</v>
      </c>
      <c r="W26" s="381">
        <f t="shared" si="1"/>
        <v>0</v>
      </c>
      <c r="X26" s="381">
        <v>0</v>
      </c>
      <c r="Y26" s="381">
        <f t="shared" si="2"/>
        <v>0</v>
      </c>
      <c r="Z26" s="381">
        <v>0</v>
      </c>
      <c r="AA26" s="382">
        <f t="shared" si="3"/>
        <v>0</v>
      </c>
      <c r="AR26" s="336" t="s">
        <v>1390</v>
      </c>
      <c r="AT26" s="336" t="s">
        <v>1346</v>
      </c>
      <c r="AU26" s="336" t="s">
        <v>2</v>
      </c>
      <c r="AY26" s="336" t="s">
        <v>1370</v>
      </c>
      <c r="BE26" s="383">
        <f t="shared" si="4"/>
        <v>0</v>
      </c>
      <c r="BF26" s="383">
        <f t="shared" si="5"/>
        <v>0</v>
      </c>
      <c r="BG26" s="383">
        <f t="shared" si="6"/>
        <v>0</v>
      </c>
      <c r="BH26" s="383">
        <f t="shared" si="7"/>
        <v>0</v>
      </c>
      <c r="BI26" s="383">
        <f t="shared" si="8"/>
        <v>0</v>
      </c>
      <c r="BJ26" s="336" t="s">
        <v>1</v>
      </c>
      <c r="BK26" s="383">
        <f t="shared" si="9"/>
        <v>0</v>
      </c>
      <c r="BL26" s="336" t="s">
        <v>1385</v>
      </c>
      <c r="BM26" s="336" t="s">
        <v>1641</v>
      </c>
    </row>
    <row r="27" spans="2:65" s="338" customFormat="1" ht="31.5" customHeight="1">
      <c r="B27" s="373"/>
      <c r="C27" s="374" t="s">
        <v>4</v>
      </c>
      <c r="D27" s="374" t="s">
        <v>1338</v>
      </c>
      <c r="E27" s="375" t="s">
        <v>1411</v>
      </c>
      <c r="F27" s="597" t="s">
        <v>1412</v>
      </c>
      <c r="G27" s="598"/>
      <c r="H27" s="598"/>
      <c r="I27" s="598"/>
      <c r="J27" s="376" t="s">
        <v>8</v>
      </c>
      <c r="K27" s="377">
        <v>200</v>
      </c>
      <c r="L27" s="599">
        <v>0</v>
      </c>
      <c r="M27" s="598"/>
      <c r="N27" s="599">
        <f t="shared" si="0"/>
        <v>0</v>
      </c>
      <c r="O27" s="598"/>
      <c r="P27" s="598"/>
      <c r="Q27" s="598"/>
      <c r="R27" s="378"/>
      <c r="T27" s="379" t="s">
        <v>1111</v>
      </c>
      <c r="U27" s="380" t="s">
        <v>1330</v>
      </c>
      <c r="V27" s="381">
        <v>0.127</v>
      </c>
      <c r="W27" s="381">
        <f t="shared" si="1"/>
        <v>25.4</v>
      </c>
      <c r="X27" s="381">
        <v>0</v>
      </c>
      <c r="Y27" s="381">
        <f t="shared" si="2"/>
        <v>0</v>
      </c>
      <c r="Z27" s="381">
        <v>0</v>
      </c>
      <c r="AA27" s="382">
        <f t="shared" si="3"/>
        <v>0</v>
      </c>
      <c r="AR27" s="336" t="s">
        <v>1385</v>
      </c>
      <c r="AT27" s="336" t="s">
        <v>1338</v>
      </c>
      <c r="AU27" s="336" t="s">
        <v>2</v>
      </c>
      <c r="AY27" s="336" t="s">
        <v>1370</v>
      </c>
      <c r="BE27" s="383">
        <f t="shared" si="4"/>
        <v>0</v>
      </c>
      <c r="BF27" s="383">
        <f t="shared" si="5"/>
        <v>0</v>
      </c>
      <c r="BG27" s="383">
        <f t="shared" si="6"/>
        <v>0</v>
      </c>
      <c r="BH27" s="383">
        <f t="shared" si="7"/>
        <v>0</v>
      </c>
      <c r="BI27" s="383">
        <f t="shared" si="8"/>
        <v>0</v>
      </c>
      <c r="BJ27" s="336" t="s">
        <v>1</v>
      </c>
      <c r="BK27" s="383">
        <f t="shared" si="9"/>
        <v>0</v>
      </c>
      <c r="BL27" s="336" t="s">
        <v>1385</v>
      </c>
      <c r="BM27" s="336" t="s">
        <v>1642</v>
      </c>
    </row>
    <row r="28" spans="2:65" s="338" customFormat="1" ht="22.5" customHeight="1">
      <c r="B28" s="373"/>
      <c r="C28" s="384" t="s">
        <v>1358</v>
      </c>
      <c r="D28" s="384" t="s">
        <v>1346</v>
      </c>
      <c r="E28" s="385" t="s">
        <v>1414</v>
      </c>
      <c r="F28" s="600" t="s">
        <v>1415</v>
      </c>
      <c r="G28" s="601"/>
      <c r="H28" s="601"/>
      <c r="I28" s="601"/>
      <c r="J28" s="386" t="s">
        <v>1346</v>
      </c>
      <c r="K28" s="387">
        <v>200</v>
      </c>
      <c r="L28" s="602">
        <v>0</v>
      </c>
      <c r="M28" s="601"/>
      <c r="N28" s="602">
        <f t="shared" si="0"/>
        <v>0</v>
      </c>
      <c r="O28" s="598"/>
      <c r="P28" s="598"/>
      <c r="Q28" s="598"/>
      <c r="R28" s="378"/>
      <c r="T28" s="379" t="s">
        <v>1111</v>
      </c>
      <c r="U28" s="380" t="s">
        <v>1330</v>
      </c>
      <c r="V28" s="381">
        <v>0</v>
      </c>
      <c r="W28" s="381">
        <f t="shared" si="1"/>
        <v>0</v>
      </c>
      <c r="X28" s="381">
        <v>0</v>
      </c>
      <c r="Y28" s="381">
        <f t="shared" si="2"/>
        <v>0</v>
      </c>
      <c r="Z28" s="381">
        <v>0</v>
      </c>
      <c r="AA28" s="382">
        <f t="shared" si="3"/>
        <v>0</v>
      </c>
      <c r="AR28" s="336" t="s">
        <v>1390</v>
      </c>
      <c r="AT28" s="336" t="s">
        <v>1346</v>
      </c>
      <c r="AU28" s="336" t="s">
        <v>2</v>
      </c>
      <c r="AY28" s="336" t="s">
        <v>1370</v>
      </c>
      <c r="BE28" s="383">
        <f t="shared" si="4"/>
        <v>0</v>
      </c>
      <c r="BF28" s="383">
        <f t="shared" si="5"/>
        <v>0</v>
      </c>
      <c r="BG28" s="383">
        <f t="shared" si="6"/>
        <v>0</v>
      </c>
      <c r="BH28" s="383">
        <f t="shared" si="7"/>
        <v>0</v>
      </c>
      <c r="BI28" s="383">
        <f t="shared" si="8"/>
        <v>0</v>
      </c>
      <c r="BJ28" s="336" t="s">
        <v>1</v>
      </c>
      <c r="BK28" s="383">
        <f t="shared" si="9"/>
        <v>0</v>
      </c>
      <c r="BL28" s="336" t="s">
        <v>1385</v>
      </c>
      <c r="BM28" s="336" t="s">
        <v>1643</v>
      </c>
    </row>
    <row r="29" spans="2:65" s="338" customFormat="1" ht="22.5" customHeight="1">
      <c r="B29" s="373"/>
      <c r="C29" s="384" t="s">
        <v>1359</v>
      </c>
      <c r="D29" s="384" t="s">
        <v>1346</v>
      </c>
      <c r="E29" s="385" t="s">
        <v>1417</v>
      </c>
      <c r="F29" s="600" t="s">
        <v>1418</v>
      </c>
      <c r="G29" s="601"/>
      <c r="H29" s="601"/>
      <c r="I29" s="601"/>
      <c r="J29" s="386" t="s">
        <v>8</v>
      </c>
      <c r="K29" s="387">
        <v>200</v>
      </c>
      <c r="L29" s="602">
        <v>0</v>
      </c>
      <c r="M29" s="601"/>
      <c r="N29" s="602">
        <f t="shared" si="0"/>
        <v>0</v>
      </c>
      <c r="O29" s="598"/>
      <c r="P29" s="598"/>
      <c r="Q29" s="598"/>
      <c r="R29" s="378"/>
      <c r="T29" s="379" t="s">
        <v>1111</v>
      </c>
      <c r="U29" s="380" t="s">
        <v>1330</v>
      </c>
      <c r="V29" s="381">
        <v>0</v>
      </c>
      <c r="W29" s="381">
        <f t="shared" si="1"/>
        <v>0</v>
      </c>
      <c r="X29" s="381">
        <v>0</v>
      </c>
      <c r="Y29" s="381">
        <f t="shared" si="2"/>
        <v>0</v>
      </c>
      <c r="Z29" s="381">
        <v>0</v>
      </c>
      <c r="AA29" s="382">
        <f t="shared" si="3"/>
        <v>0</v>
      </c>
      <c r="AR29" s="336" t="s">
        <v>1390</v>
      </c>
      <c r="AT29" s="336" t="s">
        <v>1346</v>
      </c>
      <c r="AU29" s="336" t="s">
        <v>2</v>
      </c>
      <c r="AY29" s="336" t="s">
        <v>1370</v>
      </c>
      <c r="BE29" s="383">
        <f t="shared" si="4"/>
        <v>0</v>
      </c>
      <c r="BF29" s="383">
        <f t="shared" si="5"/>
        <v>0</v>
      </c>
      <c r="BG29" s="383">
        <f t="shared" si="6"/>
        <v>0</v>
      </c>
      <c r="BH29" s="383">
        <f t="shared" si="7"/>
        <v>0</v>
      </c>
      <c r="BI29" s="383">
        <f t="shared" si="8"/>
        <v>0</v>
      </c>
      <c r="BJ29" s="336" t="s">
        <v>1</v>
      </c>
      <c r="BK29" s="383">
        <f t="shared" si="9"/>
        <v>0</v>
      </c>
      <c r="BL29" s="336" t="s">
        <v>1385</v>
      </c>
      <c r="BM29" s="336" t="s">
        <v>1644</v>
      </c>
    </row>
    <row r="30" spans="2:65" s="338" customFormat="1" ht="22.5" customHeight="1">
      <c r="B30" s="373"/>
      <c r="C30" s="384" t="s">
        <v>10</v>
      </c>
      <c r="D30" s="384" t="s">
        <v>1346</v>
      </c>
      <c r="E30" s="385" t="s">
        <v>1420</v>
      </c>
      <c r="F30" s="600" t="s">
        <v>1421</v>
      </c>
      <c r="G30" s="601"/>
      <c r="H30" s="601"/>
      <c r="I30" s="601"/>
      <c r="J30" s="386" t="s">
        <v>8</v>
      </c>
      <c r="K30" s="387">
        <v>200</v>
      </c>
      <c r="L30" s="602">
        <v>0</v>
      </c>
      <c r="M30" s="601"/>
      <c r="N30" s="602">
        <f t="shared" si="0"/>
        <v>0</v>
      </c>
      <c r="O30" s="598"/>
      <c r="P30" s="598"/>
      <c r="Q30" s="598"/>
      <c r="R30" s="378"/>
      <c r="T30" s="379" t="s">
        <v>1111</v>
      </c>
      <c r="U30" s="380" t="s">
        <v>1330</v>
      </c>
      <c r="V30" s="381">
        <v>0</v>
      </c>
      <c r="W30" s="381">
        <f t="shared" si="1"/>
        <v>0</v>
      </c>
      <c r="X30" s="381">
        <v>0</v>
      </c>
      <c r="Y30" s="381">
        <f t="shared" si="2"/>
        <v>0</v>
      </c>
      <c r="Z30" s="381">
        <v>0</v>
      </c>
      <c r="AA30" s="382">
        <f t="shared" si="3"/>
        <v>0</v>
      </c>
      <c r="AR30" s="336" t="s">
        <v>1390</v>
      </c>
      <c r="AT30" s="336" t="s">
        <v>1346</v>
      </c>
      <c r="AU30" s="336" t="s">
        <v>2</v>
      </c>
      <c r="AY30" s="336" t="s">
        <v>1370</v>
      </c>
      <c r="BE30" s="383">
        <f t="shared" si="4"/>
        <v>0</v>
      </c>
      <c r="BF30" s="383">
        <f t="shared" si="5"/>
        <v>0</v>
      </c>
      <c r="BG30" s="383">
        <f t="shared" si="6"/>
        <v>0</v>
      </c>
      <c r="BH30" s="383">
        <f t="shared" si="7"/>
        <v>0</v>
      </c>
      <c r="BI30" s="383">
        <f t="shared" si="8"/>
        <v>0</v>
      </c>
      <c r="BJ30" s="336" t="s">
        <v>1</v>
      </c>
      <c r="BK30" s="383">
        <f t="shared" si="9"/>
        <v>0</v>
      </c>
      <c r="BL30" s="336" t="s">
        <v>1385</v>
      </c>
      <c r="BM30" s="336" t="s">
        <v>1645</v>
      </c>
    </row>
    <row r="31" spans="2:65" s="361" customFormat="1" ht="29.85" customHeight="1">
      <c r="B31" s="362"/>
      <c r="C31" s="363"/>
      <c r="D31" s="372" t="s">
        <v>1519</v>
      </c>
      <c r="E31" s="372"/>
      <c r="F31" s="372"/>
      <c r="G31" s="372"/>
      <c r="H31" s="372"/>
      <c r="I31" s="372"/>
      <c r="J31" s="372"/>
      <c r="K31" s="372"/>
      <c r="L31" s="372"/>
      <c r="M31" s="372"/>
      <c r="N31" s="603">
        <f>BK31</f>
        <v>0</v>
      </c>
      <c r="O31" s="604"/>
      <c r="P31" s="604"/>
      <c r="Q31" s="604"/>
      <c r="R31" s="365"/>
      <c r="T31" s="366"/>
      <c r="U31" s="363"/>
      <c r="V31" s="363"/>
      <c r="W31" s="367">
        <f>SUM(W32:W45)</f>
        <v>125.91</v>
      </c>
      <c r="X31" s="363"/>
      <c r="Y31" s="367">
        <f>SUM(Y32:Y45)</f>
        <v>0</v>
      </c>
      <c r="Z31" s="363"/>
      <c r="AA31" s="368">
        <f>SUM(AA32:AA45)</f>
        <v>0</v>
      </c>
      <c r="AR31" s="369" t="s">
        <v>2</v>
      </c>
      <c r="AT31" s="370" t="s">
        <v>1368</v>
      </c>
      <c r="AU31" s="370" t="s">
        <v>1</v>
      </c>
      <c r="AY31" s="369" t="s">
        <v>1370</v>
      </c>
      <c r="BK31" s="371">
        <f>SUM(BK32:BK45)</f>
        <v>0</v>
      </c>
    </row>
    <row r="32" spans="2:65" s="338" customFormat="1" ht="22.5" customHeight="1">
      <c r="B32" s="373"/>
      <c r="C32" s="374" t="s">
        <v>1423</v>
      </c>
      <c r="D32" s="374" t="s">
        <v>1338</v>
      </c>
      <c r="E32" s="375" t="s">
        <v>1646</v>
      </c>
      <c r="F32" s="597" t="s">
        <v>1647</v>
      </c>
      <c r="G32" s="598"/>
      <c r="H32" s="598"/>
      <c r="I32" s="598"/>
      <c r="J32" s="376" t="s">
        <v>832</v>
      </c>
      <c r="K32" s="377">
        <v>1</v>
      </c>
      <c r="L32" s="599">
        <v>0</v>
      </c>
      <c r="M32" s="598"/>
      <c r="N32" s="599">
        <f>ROUND(L32*K32,2)</f>
        <v>0</v>
      </c>
      <c r="O32" s="598"/>
      <c r="P32" s="598"/>
      <c r="Q32" s="598"/>
      <c r="R32" s="378"/>
      <c r="T32" s="379" t="s">
        <v>1111</v>
      </c>
      <c r="U32" s="380" t="s">
        <v>1330</v>
      </c>
      <c r="V32" s="381">
        <v>0.33</v>
      </c>
      <c r="W32" s="381">
        <f>V32*K32</f>
        <v>0.33</v>
      </c>
      <c r="X32" s="381">
        <v>0</v>
      </c>
      <c r="Y32" s="381">
        <f>X32*K32</f>
        <v>0</v>
      </c>
      <c r="Z32" s="381">
        <v>0</v>
      </c>
      <c r="AA32" s="382">
        <f>Z32*K32</f>
        <v>0</v>
      </c>
      <c r="AR32" s="336" t="s">
        <v>1371</v>
      </c>
      <c r="AT32" s="336" t="s">
        <v>1338</v>
      </c>
      <c r="AU32" s="336" t="s">
        <v>2</v>
      </c>
      <c r="AY32" s="336" t="s">
        <v>1370</v>
      </c>
      <c r="BE32" s="383">
        <f>IF(U32="základní",N32,0)</f>
        <v>0</v>
      </c>
      <c r="BF32" s="383">
        <f>IF(U32="snížená",N32,0)</f>
        <v>0</v>
      </c>
      <c r="BG32" s="383">
        <f>IF(U32="zákl. přenesená",N32,0)</f>
        <v>0</v>
      </c>
      <c r="BH32" s="383">
        <f>IF(U32="sníž. přenesená",N32,0)</f>
        <v>0</v>
      </c>
      <c r="BI32" s="383">
        <f>IF(U32="nulová",N32,0)</f>
        <v>0</v>
      </c>
      <c r="BJ32" s="336" t="s">
        <v>1</v>
      </c>
      <c r="BK32" s="383">
        <f>ROUND(L32*K32,2)</f>
        <v>0</v>
      </c>
      <c r="BL32" s="336" t="s">
        <v>1371</v>
      </c>
      <c r="BM32" s="336" t="s">
        <v>1648</v>
      </c>
    </row>
    <row r="33" spans="2:65" s="338" customFormat="1" ht="22.5" customHeight="1">
      <c r="B33" s="373"/>
      <c r="C33" s="384" t="s">
        <v>1427</v>
      </c>
      <c r="D33" s="384" t="s">
        <v>1346</v>
      </c>
      <c r="E33" s="385" t="s">
        <v>1649</v>
      </c>
      <c r="F33" s="600" t="s">
        <v>1650</v>
      </c>
      <c r="G33" s="601"/>
      <c r="H33" s="601"/>
      <c r="I33" s="601"/>
      <c r="J33" s="386" t="s">
        <v>832</v>
      </c>
      <c r="K33" s="387">
        <v>1</v>
      </c>
      <c r="L33" s="602">
        <v>0</v>
      </c>
      <c r="M33" s="601"/>
      <c r="N33" s="602">
        <f>ROUND(L33*K33,2)</f>
        <v>0</v>
      </c>
      <c r="O33" s="598"/>
      <c r="P33" s="598"/>
      <c r="Q33" s="598"/>
      <c r="R33" s="378"/>
      <c r="T33" s="379" t="s">
        <v>1111</v>
      </c>
      <c r="U33" s="380" t="s">
        <v>1330</v>
      </c>
      <c r="V33" s="381">
        <v>0</v>
      </c>
      <c r="W33" s="381">
        <f>V33*K33</f>
        <v>0</v>
      </c>
      <c r="X33" s="381">
        <v>0</v>
      </c>
      <c r="Y33" s="381">
        <f>X33*K33</f>
        <v>0</v>
      </c>
      <c r="Z33" s="381">
        <v>0</v>
      </c>
      <c r="AA33" s="382">
        <f>Z33*K33</f>
        <v>0</v>
      </c>
      <c r="AR33" s="336" t="s">
        <v>1390</v>
      </c>
      <c r="AT33" s="336" t="s">
        <v>1346</v>
      </c>
      <c r="AU33" s="336" t="s">
        <v>2</v>
      </c>
      <c r="AY33" s="336" t="s">
        <v>1370</v>
      </c>
      <c r="BE33" s="383">
        <f>IF(U33="základní",N33,0)</f>
        <v>0</v>
      </c>
      <c r="BF33" s="383">
        <f>IF(U33="snížená",N33,0)</f>
        <v>0</v>
      </c>
      <c r="BG33" s="383">
        <f>IF(U33="zákl. přenesená",N33,0)</f>
        <v>0</v>
      </c>
      <c r="BH33" s="383">
        <f>IF(U33="sníž. přenesená",N33,0)</f>
        <v>0</v>
      </c>
      <c r="BI33" s="383">
        <f>IF(U33="nulová",N33,0)</f>
        <v>0</v>
      </c>
      <c r="BJ33" s="336" t="s">
        <v>1</v>
      </c>
      <c r="BK33" s="383">
        <f>ROUND(L33*K33,2)</f>
        <v>0</v>
      </c>
      <c r="BL33" s="336" t="s">
        <v>1385</v>
      </c>
      <c r="BM33" s="336" t="s">
        <v>1651</v>
      </c>
    </row>
    <row r="34" spans="2:65" s="338" customFormat="1" ht="22.5" customHeight="1">
      <c r="B34" s="373"/>
      <c r="C34" s="374" t="s">
        <v>1431</v>
      </c>
      <c r="D34" s="374" t="s">
        <v>1338</v>
      </c>
      <c r="E34" s="375" t="s">
        <v>1424</v>
      </c>
      <c r="F34" s="597" t="s">
        <v>1525</v>
      </c>
      <c r="G34" s="598"/>
      <c r="H34" s="598"/>
      <c r="I34" s="598"/>
      <c r="J34" s="376" t="s">
        <v>8</v>
      </c>
      <c r="K34" s="377">
        <v>2730</v>
      </c>
      <c r="L34" s="599">
        <v>0</v>
      </c>
      <c r="M34" s="598"/>
      <c r="N34" s="599">
        <f>ROUND(L34*K34,2)</f>
        <v>0</v>
      </c>
      <c r="O34" s="598"/>
      <c r="P34" s="598"/>
      <c r="Q34" s="598"/>
      <c r="R34" s="378"/>
      <c r="T34" s="379" t="s">
        <v>1111</v>
      </c>
      <c r="U34" s="380" t="s">
        <v>1330</v>
      </c>
      <c r="V34" s="381">
        <v>4.5999999999999999E-2</v>
      </c>
      <c r="W34" s="381">
        <f>V34*K34</f>
        <v>125.58</v>
      </c>
      <c r="X34" s="381">
        <v>0</v>
      </c>
      <c r="Y34" s="381">
        <f>X34*K34</f>
        <v>0</v>
      </c>
      <c r="Z34" s="381">
        <v>0</v>
      </c>
      <c r="AA34" s="382">
        <f>Z34*K34</f>
        <v>0</v>
      </c>
      <c r="AR34" s="336" t="s">
        <v>1385</v>
      </c>
      <c r="AT34" s="336" t="s">
        <v>1338</v>
      </c>
      <c r="AU34" s="336" t="s">
        <v>2</v>
      </c>
      <c r="AY34" s="336" t="s">
        <v>1370</v>
      </c>
      <c r="BE34" s="383">
        <f>IF(U34="základní",N34,0)</f>
        <v>0</v>
      </c>
      <c r="BF34" s="383">
        <f>IF(U34="snížená",N34,0)</f>
        <v>0</v>
      </c>
      <c r="BG34" s="383">
        <f>IF(U34="zákl. přenesená",N34,0)</f>
        <v>0</v>
      </c>
      <c r="BH34" s="383">
        <f>IF(U34="sníž. přenesená",N34,0)</f>
        <v>0</v>
      </c>
      <c r="BI34" s="383">
        <f>IF(U34="nulová",N34,0)</f>
        <v>0</v>
      </c>
      <c r="BJ34" s="336" t="s">
        <v>1</v>
      </c>
      <c r="BK34" s="383">
        <f>ROUND(L34*K34,2)</f>
        <v>0</v>
      </c>
      <c r="BL34" s="336" t="s">
        <v>1385</v>
      </c>
      <c r="BM34" s="336" t="s">
        <v>1652</v>
      </c>
    </row>
    <row r="35" spans="2:65" s="338" customFormat="1" ht="31.5" customHeight="1">
      <c r="B35" s="373"/>
      <c r="C35" s="384" t="s">
        <v>1385</v>
      </c>
      <c r="D35" s="384" t="s">
        <v>1346</v>
      </c>
      <c r="E35" s="385" t="s">
        <v>1527</v>
      </c>
      <c r="F35" s="600" t="s">
        <v>1653</v>
      </c>
      <c r="G35" s="601"/>
      <c r="H35" s="601"/>
      <c r="I35" s="601"/>
      <c r="J35" s="386" t="s">
        <v>8</v>
      </c>
      <c r="K35" s="387">
        <v>366</v>
      </c>
      <c r="L35" s="602">
        <v>0</v>
      </c>
      <c r="M35" s="601"/>
      <c r="N35" s="602">
        <f>ROUND(L35*K35,2)</f>
        <v>0</v>
      </c>
      <c r="O35" s="598"/>
      <c r="P35" s="598"/>
      <c r="Q35" s="598"/>
      <c r="R35" s="378"/>
      <c r="T35" s="379" t="s">
        <v>1111</v>
      </c>
      <c r="U35" s="380" t="s">
        <v>1330</v>
      </c>
      <c r="V35" s="381">
        <v>0</v>
      </c>
      <c r="W35" s="381">
        <f>V35*K35</f>
        <v>0</v>
      </c>
      <c r="X35" s="381">
        <v>0</v>
      </c>
      <c r="Y35" s="381">
        <f>X35*K35</f>
        <v>0</v>
      </c>
      <c r="Z35" s="381">
        <v>0</v>
      </c>
      <c r="AA35" s="382">
        <f>Z35*K35</f>
        <v>0</v>
      </c>
      <c r="AR35" s="336" t="s">
        <v>1390</v>
      </c>
      <c r="AT35" s="336" t="s">
        <v>1346</v>
      </c>
      <c r="AU35" s="336" t="s">
        <v>2</v>
      </c>
      <c r="AY35" s="336" t="s">
        <v>1370</v>
      </c>
      <c r="BE35" s="383">
        <f>IF(U35="základní",N35,0)</f>
        <v>0</v>
      </c>
      <c r="BF35" s="383">
        <f>IF(U35="snížená",N35,0)</f>
        <v>0</v>
      </c>
      <c r="BG35" s="383">
        <f>IF(U35="zákl. přenesená",N35,0)</f>
        <v>0</v>
      </c>
      <c r="BH35" s="383">
        <f>IF(U35="sníž. přenesená",N35,0)</f>
        <v>0</v>
      </c>
      <c r="BI35" s="383">
        <f>IF(U35="nulová",N35,0)</f>
        <v>0</v>
      </c>
      <c r="BJ35" s="336" t="s">
        <v>1</v>
      </c>
      <c r="BK35" s="383">
        <f>ROUND(L35*K35,2)</f>
        <v>0</v>
      </c>
      <c r="BL35" s="336" t="s">
        <v>1385</v>
      </c>
      <c r="BM35" s="336" t="s">
        <v>1654</v>
      </c>
    </row>
    <row r="36" spans="2:65" s="338" customFormat="1" ht="66" customHeight="1">
      <c r="B36" s="339"/>
      <c r="C36" s="409"/>
      <c r="D36" s="409"/>
      <c r="E36" s="409"/>
      <c r="F36" s="580" t="s">
        <v>1655</v>
      </c>
      <c r="G36" s="581"/>
      <c r="H36" s="581"/>
      <c r="I36" s="581"/>
      <c r="J36" s="409"/>
      <c r="K36" s="409"/>
      <c r="L36" s="409"/>
      <c r="M36" s="409"/>
      <c r="N36" s="409"/>
      <c r="O36" s="409"/>
      <c r="P36" s="409"/>
      <c r="Q36" s="409"/>
      <c r="R36" s="340"/>
      <c r="T36" s="388"/>
      <c r="U36" s="409"/>
      <c r="V36" s="409"/>
      <c r="W36" s="409"/>
      <c r="X36" s="409"/>
      <c r="Y36" s="409"/>
      <c r="Z36" s="409"/>
      <c r="AA36" s="389"/>
      <c r="AT36" s="336" t="s">
        <v>1377</v>
      </c>
      <c r="AU36" s="336" t="s">
        <v>2</v>
      </c>
    </row>
    <row r="37" spans="2:65" s="338" customFormat="1" ht="31.5" customHeight="1">
      <c r="B37" s="373"/>
      <c r="C37" s="384" t="s">
        <v>1439</v>
      </c>
      <c r="D37" s="384" t="s">
        <v>1346</v>
      </c>
      <c r="E37" s="385" t="s">
        <v>1530</v>
      </c>
      <c r="F37" s="600" t="s">
        <v>1656</v>
      </c>
      <c r="G37" s="601"/>
      <c r="H37" s="601"/>
      <c r="I37" s="601"/>
      <c r="J37" s="386" t="s">
        <v>8</v>
      </c>
      <c r="K37" s="387">
        <v>4586</v>
      </c>
      <c r="L37" s="602">
        <v>0</v>
      </c>
      <c r="M37" s="601"/>
      <c r="N37" s="602">
        <f>ROUND(L37*K37,2)</f>
        <v>0</v>
      </c>
      <c r="O37" s="598"/>
      <c r="P37" s="598"/>
      <c r="Q37" s="598"/>
      <c r="R37" s="378"/>
      <c r="T37" s="379" t="s">
        <v>1111</v>
      </c>
      <c r="U37" s="380" t="s">
        <v>1330</v>
      </c>
      <c r="V37" s="381">
        <v>0</v>
      </c>
      <c r="W37" s="381">
        <f>V37*K37</f>
        <v>0</v>
      </c>
      <c r="X37" s="381">
        <v>0</v>
      </c>
      <c r="Y37" s="381">
        <f>X37*K37</f>
        <v>0</v>
      </c>
      <c r="Z37" s="381">
        <v>0</v>
      </c>
      <c r="AA37" s="382">
        <f>Z37*K37</f>
        <v>0</v>
      </c>
      <c r="AR37" s="336" t="s">
        <v>1390</v>
      </c>
      <c r="AT37" s="336" t="s">
        <v>1346</v>
      </c>
      <c r="AU37" s="336" t="s">
        <v>2</v>
      </c>
      <c r="AY37" s="336" t="s">
        <v>1370</v>
      </c>
      <c r="BE37" s="383">
        <f>IF(U37="základní",N37,0)</f>
        <v>0</v>
      </c>
      <c r="BF37" s="383">
        <f>IF(U37="snížená",N37,0)</f>
        <v>0</v>
      </c>
      <c r="BG37" s="383">
        <f>IF(U37="zákl. přenesená",N37,0)</f>
        <v>0</v>
      </c>
      <c r="BH37" s="383">
        <f>IF(U37="sníž. přenesená",N37,0)</f>
        <v>0</v>
      </c>
      <c r="BI37" s="383">
        <f>IF(U37="nulová",N37,0)</f>
        <v>0</v>
      </c>
      <c r="BJ37" s="336" t="s">
        <v>1</v>
      </c>
      <c r="BK37" s="383">
        <f>ROUND(L37*K37,2)</f>
        <v>0</v>
      </c>
      <c r="BL37" s="336" t="s">
        <v>1385</v>
      </c>
      <c r="BM37" s="336" t="s">
        <v>1657</v>
      </c>
    </row>
    <row r="38" spans="2:65" s="338" customFormat="1" ht="66" customHeight="1">
      <c r="B38" s="339"/>
      <c r="C38" s="409"/>
      <c r="D38" s="409"/>
      <c r="E38" s="409"/>
      <c r="F38" s="580" t="s">
        <v>1658</v>
      </c>
      <c r="G38" s="581"/>
      <c r="H38" s="581"/>
      <c r="I38" s="581"/>
      <c r="J38" s="409"/>
      <c r="K38" s="409"/>
      <c r="L38" s="409"/>
      <c r="M38" s="409"/>
      <c r="N38" s="409"/>
      <c r="O38" s="409"/>
      <c r="P38" s="409"/>
      <c r="Q38" s="409"/>
      <c r="R38" s="340"/>
      <c r="T38" s="388"/>
      <c r="U38" s="409"/>
      <c r="V38" s="409"/>
      <c r="W38" s="409"/>
      <c r="X38" s="409"/>
      <c r="Y38" s="409"/>
      <c r="Z38" s="409"/>
      <c r="AA38" s="389"/>
      <c r="AT38" s="336" t="s">
        <v>1377</v>
      </c>
      <c r="AU38" s="336" t="s">
        <v>2</v>
      </c>
    </row>
    <row r="39" spans="2:65" s="338" customFormat="1" ht="31.5" customHeight="1">
      <c r="B39" s="373"/>
      <c r="C39" s="384" t="s">
        <v>1444</v>
      </c>
      <c r="D39" s="384" t="s">
        <v>1346</v>
      </c>
      <c r="E39" s="385" t="s">
        <v>1533</v>
      </c>
      <c r="F39" s="600" t="s">
        <v>1659</v>
      </c>
      <c r="G39" s="601"/>
      <c r="H39" s="601"/>
      <c r="I39" s="601"/>
      <c r="J39" s="386" t="s">
        <v>8</v>
      </c>
      <c r="K39" s="387">
        <v>1365</v>
      </c>
      <c r="L39" s="602">
        <v>0</v>
      </c>
      <c r="M39" s="601"/>
      <c r="N39" s="602">
        <f>ROUND(L39*K39,2)</f>
        <v>0</v>
      </c>
      <c r="O39" s="598"/>
      <c r="P39" s="598"/>
      <c r="Q39" s="598"/>
      <c r="R39" s="378"/>
      <c r="T39" s="379" t="s">
        <v>1111</v>
      </c>
      <c r="U39" s="380" t="s">
        <v>1330</v>
      </c>
      <c r="V39" s="381">
        <v>0</v>
      </c>
      <c r="W39" s="381">
        <f>V39*K39</f>
        <v>0</v>
      </c>
      <c r="X39" s="381">
        <v>0</v>
      </c>
      <c r="Y39" s="381">
        <f>X39*K39</f>
        <v>0</v>
      </c>
      <c r="Z39" s="381">
        <v>0</v>
      </c>
      <c r="AA39" s="382">
        <f>Z39*K39</f>
        <v>0</v>
      </c>
      <c r="AR39" s="336" t="s">
        <v>1390</v>
      </c>
      <c r="AT39" s="336" t="s">
        <v>1346</v>
      </c>
      <c r="AU39" s="336" t="s">
        <v>2</v>
      </c>
      <c r="AY39" s="336" t="s">
        <v>1370</v>
      </c>
      <c r="BE39" s="383">
        <f>IF(U39="základní",N39,0)</f>
        <v>0</v>
      </c>
      <c r="BF39" s="383">
        <f>IF(U39="snížená",N39,0)</f>
        <v>0</v>
      </c>
      <c r="BG39" s="383">
        <f>IF(U39="zákl. přenesená",N39,0)</f>
        <v>0</v>
      </c>
      <c r="BH39" s="383">
        <f>IF(U39="sníž. přenesená",N39,0)</f>
        <v>0</v>
      </c>
      <c r="BI39" s="383">
        <f>IF(U39="nulová",N39,0)</f>
        <v>0</v>
      </c>
      <c r="BJ39" s="336" t="s">
        <v>1</v>
      </c>
      <c r="BK39" s="383">
        <f>ROUND(L39*K39,2)</f>
        <v>0</v>
      </c>
      <c r="BL39" s="336" t="s">
        <v>1385</v>
      </c>
      <c r="BM39" s="336" t="s">
        <v>1660</v>
      </c>
    </row>
    <row r="40" spans="2:65" s="338" customFormat="1" ht="66" customHeight="1">
      <c r="B40" s="339"/>
      <c r="C40" s="409"/>
      <c r="D40" s="409"/>
      <c r="E40" s="409"/>
      <c r="F40" s="580" t="s">
        <v>1661</v>
      </c>
      <c r="G40" s="581"/>
      <c r="H40" s="581"/>
      <c r="I40" s="581"/>
      <c r="J40" s="409"/>
      <c r="K40" s="409"/>
      <c r="L40" s="409"/>
      <c r="M40" s="409"/>
      <c r="N40" s="409"/>
      <c r="O40" s="409"/>
      <c r="P40" s="409"/>
      <c r="Q40" s="409"/>
      <c r="R40" s="340"/>
      <c r="T40" s="388"/>
      <c r="U40" s="409"/>
      <c r="V40" s="409"/>
      <c r="W40" s="409"/>
      <c r="X40" s="409"/>
      <c r="Y40" s="409"/>
      <c r="Z40" s="409"/>
      <c r="AA40" s="389"/>
      <c r="AT40" s="336" t="s">
        <v>1377</v>
      </c>
      <c r="AU40" s="336" t="s">
        <v>2</v>
      </c>
    </row>
    <row r="41" spans="2:65" s="338" customFormat="1" ht="31.5" customHeight="1">
      <c r="B41" s="373"/>
      <c r="C41" s="384" t="s">
        <v>1450</v>
      </c>
      <c r="D41" s="384" t="s">
        <v>1346</v>
      </c>
      <c r="E41" s="385" t="s">
        <v>1662</v>
      </c>
      <c r="F41" s="600" t="s">
        <v>1663</v>
      </c>
      <c r="G41" s="601"/>
      <c r="H41" s="601"/>
      <c r="I41" s="601"/>
      <c r="J41" s="386" t="s">
        <v>8</v>
      </c>
      <c r="K41" s="387">
        <v>125</v>
      </c>
      <c r="L41" s="602">
        <v>0</v>
      </c>
      <c r="M41" s="601"/>
      <c r="N41" s="602">
        <f>ROUND(L41*K41,2)</f>
        <v>0</v>
      </c>
      <c r="O41" s="598"/>
      <c r="P41" s="598"/>
      <c r="Q41" s="598"/>
      <c r="R41" s="378"/>
      <c r="T41" s="379" t="s">
        <v>1111</v>
      </c>
      <c r="U41" s="380" t="s">
        <v>1330</v>
      </c>
      <c r="V41" s="381">
        <v>0</v>
      </c>
      <c r="W41" s="381">
        <f>V41*K41</f>
        <v>0</v>
      </c>
      <c r="X41" s="381">
        <v>0</v>
      </c>
      <c r="Y41" s="381">
        <f>X41*K41</f>
        <v>0</v>
      </c>
      <c r="Z41" s="381">
        <v>0</v>
      </c>
      <c r="AA41" s="382">
        <f>Z41*K41</f>
        <v>0</v>
      </c>
      <c r="AR41" s="336" t="s">
        <v>1390</v>
      </c>
      <c r="AT41" s="336" t="s">
        <v>1346</v>
      </c>
      <c r="AU41" s="336" t="s">
        <v>2</v>
      </c>
      <c r="AY41" s="336" t="s">
        <v>1370</v>
      </c>
      <c r="BE41" s="383">
        <f>IF(U41="základní",N41,0)</f>
        <v>0</v>
      </c>
      <c r="BF41" s="383">
        <f>IF(U41="snížená",N41,0)</f>
        <v>0</v>
      </c>
      <c r="BG41" s="383">
        <f>IF(U41="zákl. přenesená",N41,0)</f>
        <v>0</v>
      </c>
      <c r="BH41" s="383">
        <f>IF(U41="sníž. přenesená",N41,0)</f>
        <v>0</v>
      </c>
      <c r="BI41" s="383">
        <f>IF(U41="nulová",N41,0)</f>
        <v>0</v>
      </c>
      <c r="BJ41" s="336" t="s">
        <v>1</v>
      </c>
      <c r="BK41" s="383">
        <f>ROUND(L41*K41,2)</f>
        <v>0</v>
      </c>
      <c r="BL41" s="336" t="s">
        <v>1385</v>
      </c>
      <c r="BM41" s="336" t="s">
        <v>1664</v>
      </c>
    </row>
    <row r="42" spans="2:65" s="338" customFormat="1" ht="30" customHeight="1">
      <c r="B42" s="339"/>
      <c r="C42" s="409"/>
      <c r="D42" s="409"/>
      <c r="E42" s="409"/>
      <c r="F42" s="580" t="s">
        <v>1663</v>
      </c>
      <c r="G42" s="581"/>
      <c r="H42" s="581"/>
      <c r="I42" s="581"/>
      <c r="J42" s="409"/>
      <c r="K42" s="409"/>
      <c r="L42" s="409"/>
      <c r="M42" s="409"/>
      <c r="N42" s="409"/>
      <c r="O42" s="409"/>
      <c r="P42" s="409"/>
      <c r="Q42" s="409"/>
      <c r="R42" s="340"/>
      <c r="T42" s="388"/>
      <c r="U42" s="409"/>
      <c r="V42" s="409"/>
      <c r="W42" s="409"/>
      <c r="X42" s="409"/>
      <c r="Y42" s="409"/>
      <c r="Z42" s="409"/>
      <c r="AA42" s="389"/>
      <c r="AT42" s="336" t="s">
        <v>1377</v>
      </c>
      <c r="AU42" s="336" t="s">
        <v>2</v>
      </c>
    </row>
    <row r="43" spans="2:65" s="338" customFormat="1" ht="31.5" customHeight="1">
      <c r="B43" s="373"/>
      <c r="C43" s="384" t="s">
        <v>1454</v>
      </c>
      <c r="D43" s="384" t="s">
        <v>1346</v>
      </c>
      <c r="E43" s="385" t="s">
        <v>1665</v>
      </c>
      <c r="F43" s="600" t="s">
        <v>1666</v>
      </c>
      <c r="G43" s="601"/>
      <c r="H43" s="601"/>
      <c r="I43" s="601"/>
      <c r="J43" s="386" t="s">
        <v>832</v>
      </c>
      <c r="K43" s="387">
        <v>580</v>
      </c>
      <c r="L43" s="602">
        <v>0</v>
      </c>
      <c r="M43" s="601"/>
      <c r="N43" s="602">
        <f>ROUND(L43*K43,2)</f>
        <v>0</v>
      </c>
      <c r="O43" s="598"/>
      <c r="P43" s="598"/>
      <c r="Q43" s="598"/>
      <c r="R43" s="378"/>
      <c r="T43" s="379" t="s">
        <v>1111</v>
      </c>
      <c r="U43" s="380" t="s">
        <v>1330</v>
      </c>
      <c r="V43" s="381">
        <v>0</v>
      </c>
      <c r="W43" s="381">
        <f>V43*K43</f>
        <v>0</v>
      </c>
      <c r="X43" s="381">
        <v>0</v>
      </c>
      <c r="Y43" s="381">
        <f>X43*K43</f>
        <v>0</v>
      </c>
      <c r="Z43" s="381">
        <v>0</v>
      </c>
      <c r="AA43" s="382">
        <f>Z43*K43</f>
        <v>0</v>
      </c>
      <c r="AR43" s="336" t="s">
        <v>1390</v>
      </c>
      <c r="AT43" s="336" t="s">
        <v>1346</v>
      </c>
      <c r="AU43" s="336" t="s">
        <v>2</v>
      </c>
      <c r="AY43" s="336" t="s">
        <v>1370</v>
      </c>
      <c r="BE43" s="383">
        <f>IF(U43="základní",N43,0)</f>
        <v>0</v>
      </c>
      <c r="BF43" s="383">
        <f>IF(U43="snížená",N43,0)</f>
        <v>0</v>
      </c>
      <c r="BG43" s="383">
        <f>IF(U43="zákl. přenesená",N43,0)</f>
        <v>0</v>
      </c>
      <c r="BH43" s="383">
        <f>IF(U43="sníž. přenesená",N43,0)</f>
        <v>0</v>
      </c>
      <c r="BI43" s="383">
        <f>IF(U43="nulová",N43,0)</f>
        <v>0</v>
      </c>
      <c r="BJ43" s="336" t="s">
        <v>1</v>
      </c>
      <c r="BK43" s="383">
        <f>ROUND(L43*K43,2)</f>
        <v>0</v>
      </c>
      <c r="BL43" s="336" t="s">
        <v>1385</v>
      </c>
      <c r="BM43" s="336" t="s">
        <v>1667</v>
      </c>
    </row>
    <row r="44" spans="2:65" s="338" customFormat="1" ht="31.5" customHeight="1">
      <c r="B44" s="373"/>
      <c r="C44" s="384" t="s">
        <v>1456</v>
      </c>
      <c r="D44" s="384" t="s">
        <v>1346</v>
      </c>
      <c r="E44" s="385" t="s">
        <v>1668</v>
      </c>
      <c r="F44" s="600" t="s">
        <v>1669</v>
      </c>
      <c r="G44" s="601"/>
      <c r="H44" s="601"/>
      <c r="I44" s="601"/>
      <c r="J44" s="386" t="s">
        <v>832</v>
      </c>
      <c r="K44" s="387">
        <v>580</v>
      </c>
      <c r="L44" s="602">
        <v>0</v>
      </c>
      <c r="M44" s="601"/>
      <c r="N44" s="602">
        <f>ROUND(L44*K44,2)</f>
        <v>0</v>
      </c>
      <c r="O44" s="598"/>
      <c r="P44" s="598"/>
      <c r="Q44" s="598"/>
      <c r="R44" s="378"/>
      <c r="T44" s="379" t="s">
        <v>1111</v>
      </c>
      <c r="U44" s="380" t="s">
        <v>1330</v>
      </c>
      <c r="V44" s="381">
        <v>0</v>
      </c>
      <c r="W44" s="381">
        <f>V44*K44</f>
        <v>0</v>
      </c>
      <c r="X44" s="381">
        <v>0</v>
      </c>
      <c r="Y44" s="381">
        <f>X44*K44</f>
        <v>0</v>
      </c>
      <c r="Z44" s="381">
        <v>0</v>
      </c>
      <c r="AA44" s="382">
        <f>Z44*K44</f>
        <v>0</v>
      </c>
      <c r="AR44" s="336" t="s">
        <v>1390</v>
      </c>
      <c r="AT44" s="336" t="s">
        <v>1346</v>
      </c>
      <c r="AU44" s="336" t="s">
        <v>2</v>
      </c>
      <c r="AY44" s="336" t="s">
        <v>1370</v>
      </c>
      <c r="BE44" s="383">
        <f>IF(U44="základní",N44,0)</f>
        <v>0</v>
      </c>
      <c r="BF44" s="383">
        <f>IF(U44="snížená",N44,0)</f>
        <v>0</v>
      </c>
      <c r="BG44" s="383">
        <f>IF(U44="zákl. přenesená",N44,0)</f>
        <v>0</v>
      </c>
      <c r="BH44" s="383">
        <f>IF(U44="sníž. přenesená",N44,0)</f>
        <v>0</v>
      </c>
      <c r="BI44" s="383">
        <f>IF(U44="nulová",N44,0)</f>
        <v>0</v>
      </c>
      <c r="BJ44" s="336" t="s">
        <v>1</v>
      </c>
      <c r="BK44" s="383">
        <f>ROUND(L44*K44,2)</f>
        <v>0</v>
      </c>
      <c r="BL44" s="336" t="s">
        <v>1385</v>
      </c>
      <c r="BM44" s="336" t="s">
        <v>1670</v>
      </c>
    </row>
    <row r="45" spans="2:65" s="338" customFormat="1" ht="30" customHeight="1">
      <c r="B45" s="339"/>
      <c r="C45" s="409"/>
      <c r="D45" s="409"/>
      <c r="E45" s="409"/>
      <c r="F45" s="580" t="s">
        <v>1663</v>
      </c>
      <c r="G45" s="581"/>
      <c r="H45" s="581"/>
      <c r="I45" s="581"/>
      <c r="J45" s="409"/>
      <c r="K45" s="409"/>
      <c r="L45" s="409"/>
      <c r="M45" s="409"/>
      <c r="N45" s="409"/>
      <c r="O45" s="409"/>
      <c r="P45" s="409"/>
      <c r="Q45" s="409"/>
      <c r="R45" s="340"/>
      <c r="T45" s="388"/>
      <c r="U45" s="409"/>
      <c r="V45" s="409"/>
      <c r="W45" s="409"/>
      <c r="X45" s="409"/>
      <c r="Y45" s="409"/>
      <c r="Z45" s="409"/>
      <c r="AA45" s="389"/>
      <c r="AT45" s="336" t="s">
        <v>1377</v>
      </c>
      <c r="AU45" s="336" t="s">
        <v>2</v>
      </c>
    </row>
    <row r="46" spans="2:65" s="361" customFormat="1" ht="37.35" customHeight="1">
      <c r="B46" s="362"/>
      <c r="C46" s="363"/>
      <c r="D46" s="364" t="s">
        <v>1332</v>
      </c>
      <c r="E46" s="364"/>
      <c r="F46" s="364"/>
      <c r="G46" s="364"/>
      <c r="H46" s="364"/>
      <c r="I46" s="364"/>
      <c r="J46" s="364"/>
      <c r="K46" s="364"/>
      <c r="L46" s="364"/>
      <c r="M46" s="364"/>
      <c r="N46" s="587">
        <f>N47</f>
        <v>0</v>
      </c>
      <c r="O46" s="588"/>
      <c r="P46" s="588"/>
      <c r="Q46" s="588"/>
      <c r="R46" s="365"/>
      <c r="T46" s="366"/>
      <c r="U46" s="363"/>
      <c r="V46" s="363"/>
      <c r="W46" s="367">
        <f>W47</f>
        <v>300.90199999999999</v>
      </c>
      <c r="X46" s="363"/>
      <c r="Y46" s="367">
        <f>Y47</f>
        <v>0</v>
      </c>
      <c r="Z46" s="363"/>
      <c r="AA46" s="368">
        <f>AA47</f>
        <v>0</v>
      </c>
      <c r="AR46" s="369" t="s">
        <v>3</v>
      </c>
      <c r="AT46" s="370" t="s">
        <v>1368</v>
      </c>
      <c r="AU46" s="370" t="s">
        <v>1369</v>
      </c>
      <c r="AY46" s="369" t="s">
        <v>1370</v>
      </c>
      <c r="BK46" s="371">
        <f>BK47</f>
        <v>0</v>
      </c>
    </row>
    <row r="47" spans="2:65" s="361" customFormat="1" ht="19.899999999999999" customHeight="1">
      <c r="B47" s="362"/>
      <c r="C47" s="363"/>
      <c r="D47" s="372" t="s">
        <v>1333</v>
      </c>
      <c r="E47" s="372"/>
      <c r="F47" s="372"/>
      <c r="G47" s="372"/>
      <c r="H47" s="372"/>
      <c r="I47" s="372"/>
      <c r="J47" s="372"/>
      <c r="K47" s="372"/>
      <c r="L47" s="372"/>
      <c r="M47" s="372"/>
      <c r="N47" s="589">
        <f>SUM(N48:Q83)</f>
        <v>0</v>
      </c>
      <c r="O47" s="590"/>
      <c r="P47" s="590"/>
      <c r="Q47" s="590"/>
      <c r="R47" s="365"/>
      <c r="T47" s="366"/>
      <c r="U47" s="363"/>
      <c r="V47" s="363"/>
      <c r="W47" s="367">
        <f>SUM(W48:W83)</f>
        <v>300.90199999999999</v>
      </c>
      <c r="X47" s="363"/>
      <c r="Y47" s="367">
        <f>SUM(Y48:Y83)</f>
        <v>0</v>
      </c>
      <c r="Z47" s="363"/>
      <c r="AA47" s="368">
        <f>SUM(AA48:AA83)</f>
        <v>0</v>
      </c>
      <c r="AR47" s="369" t="s">
        <v>3</v>
      </c>
      <c r="AT47" s="370" t="s">
        <v>1368</v>
      </c>
      <c r="AU47" s="370" t="s">
        <v>1</v>
      </c>
      <c r="AY47" s="369" t="s">
        <v>1370</v>
      </c>
      <c r="BK47" s="371">
        <f>SUM(BK48:BK83)</f>
        <v>0</v>
      </c>
    </row>
    <row r="48" spans="2:65" s="338" customFormat="1" ht="31.5" customHeight="1">
      <c r="B48" s="373"/>
      <c r="C48" s="374" t="s">
        <v>1458</v>
      </c>
      <c r="D48" s="374" t="s">
        <v>1338</v>
      </c>
      <c r="E48" s="375" t="s">
        <v>1339</v>
      </c>
      <c r="F48" s="597" t="s">
        <v>1340</v>
      </c>
      <c r="G48" s="598"/>
      <c r="H48" s="598"/>
      <c r="I48" s="598"/>
      <c r="J48" s="376" t="s">
        <v>35</v>
      </c>
      <c r="K48" s="377">
        <v>15</v>
      </c>
      <c r="L48" s="599">
        <v>0</v>
      </c>
      <c r="M48" s="598"/>
      <c r="N48" s="599">
        <f t="shared" ref="N48:N57" si="10">ROUND(L48*K48,2)</f>
        <v>0</v>
      </c>
      <c r="O48" s="598"/>
      <c r="P48" s="598"/>
      <c r="Q48" s="598"/>
      <c r="R48" s="378"/>
      <c r="T48" s="379" t="s">
        <v>1111</v>
      </c>
      <c r="U48" s="380" t="s">
        <v>1330</v>
      </c>
      <c r="V48" s="381">
        <v>0.19</v>
      </c>
      <c r="W48" s="381">
        <f t="shared" ref="W48:W57" si="11">V48*K48</f>
        <v>2.85</v>
      </c>
      <c r="X48" s="381">
        <v>0</v>
      </c>
      <c r="Y48" s="381">
        <f t="shared" ref="Y48:Y57" si="12">X48*K48</f>
        <v>0</v>
      </c>
      <c r="Z48" s="381">
        <v>0</v>
      </c>
      <c r="AA48" s="382">
        <f t="shared" ref="AA48:AA57" si="13">Z48*K48</f>
        <v>0</v>
      </c>
      <c r="AR48" s="336" t="s">
        <v>1371</v>
      </c>
      <c r="AT48" s="336" t="s">
        <v>1338</v>
      </c>
      <c r="AU48" s="336" t="s">
        <v>2</v>
      </c>
      <c r="AY48" s="336" t="s">
        <v>1370</v>
      </c>
      <c r="BE48" s="383">
        <f t="shared" ref="BE48:BE57" si="14">IF(U48="základní",N48,0)</f>
        <v>0</v>
      </c>
      <c r="BF48" s="383">
        <f t="shared" ref="BF48:BF57" si="15">IF(U48="snížená",N48,0)</f>
        <v>0</v>
      </c>
      <c r="BG48" s="383">
        <f t="shared" ref="BG48:BG57" si="16">IF(U48="zákl. přenesená",N48,0)</f>
        <v>0</v>
      </c>
      <c r="BH48" s="383">
        <f t="shared" ref="BH48:BH57" si="17">IF(U48="sníž. přenesená",N48,0)</f>
        <v>0</v>
      </c>
      <c r="BI48" s="383">
        <f t="shared" ref="BI48:BI57" si="18">IF(U48="nulová",N48,0)</f>
        <v>0</v>
      </c>
      <c r="BJ48" s="336" t="s">
        <v>1</v>
      </c>
      <c r="BK48" s="383">
        <f t="shared" ref="BK48:BK57" si="19">ROUND(L48*K48,2)</f>
        <v>0</v>
      </c>
      <c r="BL48" s="336" t="s">
        <v>1371</v>
      </c>
      <c r="BM48" s="336" t="s">
        <v>1671</v>
      </c>
    </row>
    <row r="49" spans="2:65" s="338" customFormat="1" ht="22.5" customHeight="1">
      <c r="B49" s="373"/>
      <c r="C49" s="374" t="s">
        <v>1462</v>
      </c>
      <c r="D49" s="374" t="s">
        <v>1338</v>
      </c>
      <c r="E49" s="375" t="s">
        <v>1341</v>
      </c>
      <c r="F49" s="597" t="s">
        <v>1342</v>
      </c>
      <c r="G49" s="598"/>
      <c r="H49" s="598"/>
      <c r="I49" s="598"/>
      <c r="J49" s="376" t="s">
        <v>19</v>
      </c>
      <c r="K49" s="377">
        <v>3</v>
      </c>
      <c r="L49" s="599">
        <v>0</v>
      </c>
      <c r="M49" s="598"/>
      <c r="N49" s="599">
        <f t="shared" si="10"/>
        <v>0</v>
      </c>
      <c r="O49" s="598"/>
      <c r="P49" s="598"/>
      <c r="Q49" s="598"/>
      <c r="R49" s="378"/>
      <c r="T49" s="379" t="s">
        <v>1111</v>
      </c>
      <c r="U49" s="380" t="s">
        <v>1330</v>
      </c>
      <c r="V49" s="381">
        <v>0.19</v>
      </c>
      <c r="W49" s="381">
        <f t="shared" si="11"/>
        <v>0.57000000000000006</v>
      </c>
      <c r="X49" s="381">
        <v>0</v>
      </c>
      <c r="Y49" s="381">
        <f t="shared" si="12"/>
        <v>0</v>
      </c>
      <c r="Z49" s="381">
        <v>0</v>
      </c>
      <c r="AA49" s="382">
        <f t="shared" si="13"/>
        <v>0</v>
      </c>
      <c r="AR49" s="336" t="s">
        <v>1371</v>
      </c>
      <c r="AT49" s="336" t="s">
        <v>1338</v>
      </c>
      <c r="AU49" s="336" t="s">
        <v>2</v>
      </c>
      <c r="AY49" s="336" t="s">
        <v>1370</v>
      </c>
      <c r="BE49" s="383">
        <f t="shared" si="14"/>
        <v>0</v>
      </c>
      <c r="BF49" s="383">
        <f t="shared" si="15"/>
        <v>0</v>
      </c>
      <c r="BG49" s="383">
        <f t="shared" si="16"/>
        <v>0</v>
      </c>
      <c r="BH49" s="383">
        <f t="shared" si="17"/>
        <v>0</v>
      </c>
      <c r="BI49" s="383">
        <f t="shared" si="18"/>
        <v>0</v>
      </c>
      <c r="BJ49" s="336" t="s">
        <v>1</v>
      </c>
      <c r="BK49" s="383">
        <f t="shared" si="19"/>
        <v>0</v>
      </c>
      <c r="BL49" s="336" t="s">
        <v>1371</v>
      </c>
      <c r="BM49" s="336" t="s">
        <v>1672</v>
      </c>
    </row>
    <row r="50" spans="2:65" s="338" customFormat="1" ht="22.5" customHeight="1">
      <c r="B50" s="373"/>
      <c r="C50" s="374" t="s">
        <v>1466</v>
      </c>
      <c r="D50" s="374" t="s">
        <v>1338</v>
      </c>
      <c r="E50" s="375" t="s">
        <v>1673</v>
      </c>
      <c r="F50" s="597" t="s">
        <v>1674</v>
      </c>
      <c r="G50" s="598"/>
      <c r="H50" s="598"/>
      <c r="I50" s="598"/>
      <c r="J50" s="376" t="s">
        <v>35</v>
      </c>
      <c r="K50" s="377">
        <v>1</v>
      </c>
      <c r="L50" s="599">
        <v>0</v>
      </c>
      <c r="M50" s="598"/>
      <c r="N50" s="599">
        <f t="shared" si="10"/>
        <v>0</v>
      </c>
      <c r="O50" s="598"/>
      <c r="P50" s="598"/>
      <c r="Q50" s="598"/>
      <c r="R50" s="378"/>
      <c r="T50" s="379" t="s">
        <v>1111</v>
      </c>
      <c r="U50" s="380" t="s">
        <v>1330</v>
      </c>
      <c r="V50" s="381">
        <v>33.167000000000002</v>
      </c>
      <c r="W50" s="381">
        <f t="shared" si="11"/>
        <v>33.167000000000002</v>
      </c>
      <c r="X50" s="381">
        <v>0</v>
      </c>
      <c r="Y50" s="381">
        <f t="shared" si="12"/>
        <v>0</v>
      </c>
      <c r="Z50" s="381">
        <v>0</v>
      </c>
      <c r="AA50" s="382">
        <f t="shared" si="13"/>
        <v>0</v>
      </c>
      <c r="AR50" s="336" t="s">
        <v>1371</v>
      </c>
      <c r="AT50" s="336" t="s">
        <v>1338</v>
      </c>
      <c r="AU50" s="336" t="s">
        <v>2</v>
      </c>
      <c r="AY50" s="336" t="s">
        <v>1370</v>
      </c>
      <c r="BE50" s="383">
        <f t="shared" si="14"/>
        <v>0</v>
      </c>
      <c r="BF50" s="383">
        <f t="shared" si="15"/>
        <v>0</v>
      </c>
      <c r="BG50" s="383">
        <f t="shared" si="16"/>
        <v>0</v>
      </c>
      <c r="BH50" s="383">
        <f t="shared" si="17"/>
        <v>0</v>
      </c>
      <c r="BI50" s="383">
        <f t="shared" si="18"/>
        <v>0</v>
      </c>
      <c r="BJ50" s="336" t="s">
        <v>1</v>
      </c>
      <c r="BK50" s="383">
        <f t="shared" si="19"/>
        <v>0</v>
      </c>
      <c r="BL50" s="336" t="s">
        <v>1371</v>
      </c>
      <c r="BM50" s="336" t="s">
        <v>1675</v>
      </c>
    </row>
    <row r="51" spans="2:65" s="338" customFormat="1" ht="22.5" customHeight="1">
      <c r="B51" s="373"/>
      <c r="C51" s="374" t="s">
        <v>1470</v>
      </c>
      <c r="D51" s="374" t="s">
        <v>1338</v>
      </c>
      <c r="E51" s="375" t="s">
        <v>1676</v>
      </c>
      <c r="F51" s="597" t="s">
        <v>1677</v>
      </c>
      <c r="G51" s="598"/>
      <c r="H51" s="598"/>
      <c r="I51" s="598"/>
      <c r="J51" s="376" t="s">
        <v>35</v>
      </c>
      <c r="K51" s="377">
        <v>1</v>
      </c>
      <c r="L51" s="599">
        <v>0</v>
      </c>
      <c r="M51" s="598"/>
      <c r="N51" s="599">
        <f t="shared" si="10"/>
        <v>0</v>
      </c>
      <c r="O51" s="598"/>
      <c r="P51" s="598"/>
      <c r="Q51" s="598"/>
      <c r="R51" s="378"/>
      <c r="T51" s="379" t="s">
        <v>1111</v>
      </c>
      <c r="U51" s="380" t="s">
        <v>1330</v>
      </c>
      <c r="V51" s="381">
        <v>9.5399999999999991</v>
      </c>
      <c r="W51" s="381">
        <f t="shared" si="11"/>
        <v>9.5399999999999991</v>
      </c>
      <c r="X51" s="381">
        <v>0</v>
      </c>
      <c r="Y51" s="381">
        <f t="shared" si="12"/>
        <v>0</v>
      </c>
      <c r="Z51" s="381">
        <v>0</v>
      </c>
      <c r="AA51" s="382">
        <f t="shared" si="13"/>
        <v>0</v>
      </c>
      <c r="AR51" s="336" t="s">
        <v>1371</v>
      </c>
      <c r="AT51" s="336" t="s">
        <v>1338</v>
      </c>
      <c r="AU51" s="336" t="s">
        <v>2</v>
      </c>
      <c r="AY51" s="336" t="s">
        <v>1370</v>
      </c>
      <c r="BE51" s="383">
        <f t="shared" si="14"/>
        <v>0</v>
      </c>
      <c r="BF51" s="383">
        <f t="shared" si="15"/>
        <v>0</v>
      </c>
      <c r="BG51" s="383">
        <f t="shared" si="16"/>
        <v>0</v>
      </c>
      <c r="BH51" s="383">
        <f t="shared" si="17"/>
        <v>0</v>
      </c>
      <c r="BI51" s="383">
        <f t="shared" si="18"/>
        <v>0</v>
      </c>
      <c r="BJ51" s="336" t="s">
        <v>1</v>
      </c>
      <c r="BK51" s="383">
        <f t="shared" si="19"/>
        <v>0</v>
      </c>
      <c r="BL51" s="336" t="s">
        <v>1371</v>
      </c>
      <c r="BM51" s="336" t="s">
        <v>1678</v>
      </c>
    </row>
    <row r="52" spans="2:65" s="338" customFormat="1" ht="22.5" customHeight="1">
      <c r="B52" s="373"/>
      <c r="C52" s="374" t="s">
        <v>1474</v>
      </c>
      <c r="D52" s="374" t="s">
        <v>1338</v>
      </c>
      <c r="E52" s="375" t="s">
        <v>1679</v>
      </c>
      <c r="F52" s="597" t="s">
        <v>1680</v>
      </c>
      <c r="G52" s="598"/>
      <c r="H52" s="598"/>
      <c r="I52" s="598"/>
      <c r="J52" s="376" t="s">
        <v>35</v>
      </c>
      <c r="K52" s="377">
        <v>1</v>
      </c>
      <c r="L52" s="599">
        <v>0</v>
      </c>
      <c r="M52" s="598"/>
      <c r="N52" s="599">
        <f t="shared" si="10"/>
        <v>0</v>
      </c>
      <c r="O52" s="598"/>
      <c r="P52" s="598"/>
      <c r="Q52" s="598"/>
      <c r="R52" s="378"/>
      <c r="T52" s="379" t="s">
        <v>1111</v>
      </c>
      <c r="U52" s="380" t="s">
        <v>1330</v>
      </c>
      <c r="V52" s="381">
        <v>9.9</v>
      </c>
      <c r="W52" s="381">
        <f t="shared" si="11"/>
        <v>9.9</v>
      </c>
      <c r="X52" s="381">
        <v>0</v>
      </c>
      <c r="Y52" s="381">
        <f t="shared" si="12"/>
        <v>0</v>
      </c>
      <c r="Z52" s="381">
        <v>0</v>
      </c>
      <c r="AA52" s="382">
        <f t="shared" si="13"/>
        <v>0</v>
      </c>
      <c r="AR52" s="336" t="s">
        <v>1371</v>
      </c>
      <c r="AT52" s="336" t="s">
        <v>1338</v>
      </c>
      <c r="AU52" s="336" t="s">
        <v>2</v>
      </c>
      <c r="AY52" s="336" t="s">
        <v>1370</v>
      </c>
      <c r="BE52" s="383">
        <f t="shared" si="14"/>
        <v>0</v>
      </c>
      <c r="BF52" s="383">
        <f t="shared" si="15"/>
        <v>0</v>
      </c>
      <c r="BG52" s="383">
        <f t="shared" si="16"/>
        <v>0</v>
      </c>
      <c r="BH52" s="383">
        <f t="shared" si="17"/>
        <v>0</v>
      </c>
      <c r="BI52" s="383">
        <f t="shared" si="18"/>
        <v>0</v>
      </c>
      <c r="BJ52" s="336" t="s">
        <v>1</v>
      </c>
      <c r="BK52" s="383">
        <f t="shared" si="19"/>
        <v>0</v>
      </c>
      <c r="BL52" s="336" t="s">
        <v>1371</v>
      </c>
      <c r="BM52" s="336" t="s">
        <v>1681</v>
      </c>
    </row>
    <row r="53" spans="2:65" s="338" customFormat="1" ht="22.5" customHeight="1">
      <c r="B53" s="373"/>
      <c r="C53" s="374" t="s">
        <v>1479</v>
      </c>
      <c r="D53" s="374" t="s">
        <v>1338</v>
      </c>
      <c r="E53" s="375" t="s">
        <v>1682</v>
      </c>
      <c r="F53" s="597" t="s">
        <v>1683</v>
      </c>
      <c r="G53" s="598"/>
      <c r="H53" s="598"/>
      <c r="I53" s="598"/>
      <c r="J53" s="376" t="s">
        <v>35</v>
      </c>
      <c r="K53" s="377">
        <v>1</v>
      </c>
      <c r="L53" s="599">
        <v>0</v>
      </c>
      <c r="M53" s="598"/>
      <c r="N53" s="599">
        <f t="shared" si="10"/>
        <v>0</v>
      </c>
      <c r="O53" s="598"/>
      <c r="P53" s="598"/>
      <c r="Q53" s="598"/>
      <c r="R53" s="378"/>
      <c r="T53" s="379" t="s">
        <v>1111</v>
      </c>
      <c r="U53" s="380" t="s">
        <v>1330</v>
      </c>
      <c r="V53" s="381">
        <v>0.105</v>
      </c>
      <c r="W53" s="381">
        <f t="shared" si="11"/>
        <v>0.105</v>
      </c>
      <c r="X53" s="381">
        <v>0</v>
      </c>
      <c r="Y53" s="381">
        <f t="shared" si="12"/>
        <v>0</v>
      </c>
      <c r="Z53" s="381">
        <v>0</v>
      </c>
      <c r="AA53" s="382">
        <f t="shared" si="13"/>
        <v>0</v>
      </c>
      <c r="AR53" s="336" t="s">
        <v>1371</v>
      </c>
      <c r="AT53" s="336" t="s">
        <v>1338</v>
      </c>
      <c r="AU53" s="336" t="s">
        <v>2</v>
      </c>
      <c r="AY53" s="336" t="s">
        <v>1370</v>
      </c>
      <c r="BE53" s="383">
        <f t="shared" si="14"/>
        <v>0</v>
      </c>
      <c r="BF53" s="383">
        <f t="shared" si="15"/>
        <v>0</v>
      </c>
      <c r="BG53" s="383">
        <f t="shared" si="16"/>
        <v>0</v>
      </c>
      <c r="BH53" s="383">
        <f t="shared" si="17"/>
        <v>0</v>
      </c>
      <c r="BI53" s="383">
        <f t="shared" si="18"/>
        <v>0</v>
      </c>
      <c r="BJ53" s="336" t="s">
        <v>1</v>
      </c>
      <c r="BK53" s="383">
        <f t="shared" si="19"/>
        <v>0</v>
      </c>
      <c r="BL53" s="336" t="s">
        <v>1371</v>
      </c>
      <c r="BM53" s="336" t="s">
        <v>1684</v>
      </c>
    </row>
    <row r="54" spans="2:65" s="338" customFormat="1" ht="22.5" customHeight="1">
      <c r="B54" s="373"/>
      <c r="C54" s="374" t="s">
        <v>1484</v>
      </c>
      <c r="D54" s="374" t="s">
        <v>1338</v>
      </c>
      <c r="E54" s="375" t="s">
        <v>1685</v>
      </c>
      <c r="F54" s="597" t="s">
        <v>1686</v>
      </c>
      <c r="G54" s="598"/>
      <c r="H54" s="598"/>
      <c r="I54" s="598"/>
      <c r="J54" s="376" t="s">
        <v>35</v>
      </c>
      <c r="K54" s="377">
        <v>1</v>
      </c>
      <c r="L54" s="599">
        <v>0</v>
      </c>
      <c r="M54" s="598"/>
      <c r="N54" s="599">
        <f t="shared" si="10"/>
        <v>0</v>
      </c>
      <c r="O54" s="598"/>
      <c r="P54" s="598"/>
      <c r="Q54" s="598"/>
      <c r="R54" s="378"/>
      <c r="T54" s="379" t="s">
        <v>1111</v>
      </c>
      <c r="U54" s="380" t="s">
        <v>1330</v>
      </c>
      <c r="V54" s="381">
        <v>3</v>
      </c>
      <c r="W54" s="381">
        <f t="shared" si="11"/>
        <v>3</v>
      </c>
      <c r="X54" s="381">
        <v>0</v>
      </c>
      <c r="Y54" s="381">
        <f t="shared" si="12"/>
        <v>0</v>
      </c>
      <c r="Z54" s="381">
        <v>0</v>
      </c>
      <c r="AA54" s="382">
        <f t="shared" si="13"/>
        <v>0</v>
      </c>
      <c r="AR54" s="336" t="s">
        <v>1371</v>
      </c>
      <c r="AT54" s="336" t="s">
        <v>1338</v>
      </c>
      <c r="AU54" s="336" t="s">
        <v>2</v>
      </c>
      <c r="AY54" s="336" t="s">
        <v>1370</v>
      </c>
      <c r="BE54" s="383">
        <f t="shared" si="14"/>
        <v>0</v>
      </c>
      <c r="BF54" s="383">
        <f t="shared" si="15"/>
        <v>0</v>
      </c>
      <c r="BG54" s="383">
        <f t="shared" si="16"/>
        <v>0</v>
      </c>
      <c r="BH54" s="383">
        <f t="shared" si="17"/>
        <v>0</v>
      </c>
      <c r="BI54" s="383">
        <f t="shared" si="18"/>
        <v>0</v>
      </c>
      <c r="BJ54" s="336" t="s">
        <v>1</v>
      </c>
      <c r="BK54" s="383">
        <f t="shared" si="19"/>
        <v>0</v>
      </c>
      <c r="BL54" s="336" t="s">
        <v>1371</v>
      </c>
      <c r="BM54" s="336" t="s">
        <v>1687</v>
      </c>
    </row>
    <row r="55" spans="2:65" s="338" customFormat="1" ht="22.5" customHeight="1">
      <c r="B55" s="373"/>
      <c r="C55" s="384" t="s">
        <v>1488</v>
      </c>
      <c r="D55" s="384" t="s">
        <v>1346</v>
      </c>
      <c r="E55" s="385" t="s">
        <v>1688</v>
      </c>
      <c r="F55" s="600" t="s">
        <v>1689</v>
      </c>
      <c r="G55" s="601"/>
      <c r="H55" s="601"/>
      <c r="I55" s="601"/>
      <c r="J55" s="386" t="s">
        <v>35</v>
      </c>
      <c r="K55" s="387">
        <v>1</v>
      </c>
      <c r="L55" s="602">
        <v>0</v>
      </c>
      <c r="M55" s="601"/>
      <c r="N55" s="602">
        <f t="shared" si="10"/>
        <v>0</v>
      </c>
      <c r="O55" s="598"/>
      <c r="P55" s="598"/>
      <c r="Q55" s="598"/>
      <c r="R55" s="378"/>
      <c r="T55" s="379" t="s">
        <v>1111</v>
      </c>
      <c r="U55" s="380" t="s">
        <v>1330</v>
      </c>
      <c r="V55" s="381">
        <v>0</v>
      </c>
      <c r="W55" s="381">
        <f t="shared" si="11"/>
        <v>0</v>
      </c>
      <c r="X55" s="381">
        <v>0</v>
      </c>
      <c r="Y55" s="381">
        <f t="shared" si="12"/>
        <v>0</v>
      </c>
      <c r="Z55" s="381">
        <v>0</v>
      </c>
      <c r="AA55" s="382">
        <f t="shared" si="13"/>
        <v>0</v>
      </c>
      <c r="AR55" s="336" t="s">
        <v>1375</v>
      </c>
      <c r="AT55" s="336" t="s">
        <v>1346</v>
      </c>
      <c r="AU55" s="336" t="s">
        <v>2</v>
      </c>
      <c r="AY55" s="336" t="s">
        <v>1370</v>
      </c>
      <c r="BE55" s="383">
        <f t="shared" si="14"/>
        <v>0</v>
      </c>
      <c r="BF55" s="383">
        <f t="shared" si="15"/>
        <v>0</v>
      </c>
      <c r="BG55" s="383">
        <f t="shared" si="16"/>
        <v>0</v>
      </c>
      <c r="BH55" s="383">
        <f t="shared" si="17"/>
        <v>0</v>
      </c>
      <c r="BI55" s="383">
        <f t="shared" si="18"/>
        <v>0</v>
      </c>
      <c r="BJ55" s="336" t="s">
        <v>1</v>
      </c>
      <c r="BK55" s="383">
        <f t="shared" si="19"/>
        <v>0</v>
      </c>
      <c r="BL55" s="336" t="s">
        <v>1371</v>
      </c>
      <c r="BM55" s="336" t="s">
        <v>1690</v>
      </c>
    </row>
    <row r="56" spans="2:65" s="338" customFormat="1" ht="22.5" customHeight="1">
      <c r="B56" s="373"/>
      <c r="C56" s="384" t="s">
        <v>1492</v>
      </c>
      <c r="D56" s="384" t="s">
        <v>1346</v>
      </c>
      <c r="E56" s="385" t="s">
        <v>1691</v>
      </c>
      <c r="F56" s="600" t="s">
        <v>1692</v>
      </c>
      <c r="G56" s="601"/>
      <c r="H56" s="601"/>
      <c r="I56" s="601"/>
      <c r="J56" s="386" t="s">
        <v>35</v>
      </c>
      <c r="K56" s="387">
        <v>2</v>
      </c>
      <c r="L56" s="602">
        <v>0</v>
      </c>
      <c r="M56" s="601"/>
      <c r="N56" s="602">
        <f t="shared" si="10"/>
        <v>0</v>
      </c>
      <c r="O56" s="598"/>
      <c r="P56" s="598"/>
      <c r="Q56" s="598"/>
      <c r="R56" s="378"/>
      <c r="T56" s="379" t="s">
        <v>1111</v>
      </c>
      <c r="U56" s="380" t="s">
        <v>1330</v>
      </c>
      <c r="V56" s="381">
        <v>0</v>
      </c>
      <c r="W56" s="381">
        <f t="shared" si="11"/>
        <v>0</v>
      </c>
      <c r="X56" s="381">
        <v>0</v>
      </c>
      <c r="Y56" s="381">
        <f t="shared" si="12"/>
        <v>0</v>
      </c>
      <c r="Z56" s="381">
        <v>0</v>
      </c>
      <c r="AA56" s="382">
        <f t="shared" si="13"/>
        <v>0</v>
      </c>
      <c r="AR56" s="336" t="s">
        <v>1375</v>
      </c>
      <c r="AT56" s="336" t="s">
        <v>1346</v>
      </c>
      <c r="AU56" s="336" t="s">
        <v>2</v>
      </c>
      <c r="AY56" s="336" t="s">
        <v>1370</v>
      </c>
      <c r="BE56" s="383">
        <f t="shared" si="14"/>
        <v>0</v>
      </c>
      <c r="BF56" s="383">
        <f t="shared" si="15"/>
        <v>0</v>
      </c>
      <c r="BG56" s="383">
        <f t="shared" si="16"/>
        <v>0</v>
      </c>
      <c r="BH56" s="383">
        <f t="shared" si="17"/>
        <v>0</v>
      </c>
      <c r="BI56" s="383">
        <f t="shared" si="18"/>
        <v>0</v>
      </c>
      <c r="BJ56" s="336" t="s">
        <v>1</v>
      </c>
      <c r="BK56" s="383">
        <f t="shared" si="19"/>
        <v>0</v>
      </c>
      <c r="BL56" s="336" t="s">
        <v>1371</v>
      </c>
      <c r="BM56" s="336" t="s">
        <v>1693</v>
      </c>
    </row>
    <row r="57" spans="2:65" s="338" customFormat="1" ht="22.5" customHeight="1">
      <c r="B57" s="373"/>
      <c r="C57" s="384" t="s">
        <v>1496</v>
      </c>
      <c r="D57" s="384" t="s">
        <v>1346</v>
      </c>
      <c r="E57" s="385" t="s">
        <v>1694</v>
      </c>
      <c r="F57" s="600" t="s">
        <v>1695</v>
      </c>
      <c r="G57" s="601"/>
      <c r="H57" s="601"/>
      <c r="I57" s="601"/>
      <c r="J57" s="386" t="s">
        <v>1394</v>
      </c>
      <c r="K57" s="387">
        <v>1</v>
      </c>
      <c r="L57" s="602">
        <v>0</v>
      </c>
      <c r="M57" s="601"/>
      <c r="N57" s="602">
        <f t="shared" si="10"/>
        <v>0</v>
      </c>
      <c r="O57" s="598"/>
      <c r="P57" s="598"/>
      <c r="Q57" s="598"/>
      <c r="R57" s="378"/>
      <c r="T57" s="379" t="s">
        <v>1111</v>
      </c>
      <c r="U57" s="380" t="s">
        <v>1330</v>
      </c>
      <c r="V57" s="381">
        <v>0</v>
      </c>
      <c r="W57" s="381">
        <f t="shared" si="11"/>
        <v>0</v>
      </c>
      <c r="X57" s="381">
        <v>0</v>
      </c>
      <c r="Y57" s="381">
        <f t="shared" si="12"/>
        <v>0</v>
      </c>
      <c r="Z57" s="381">
        <v>0</v>
      </c>
      <c r="AA57" s="382">
        <f t="shared" si="13"/>
        <v>0</v>
      </c>
      <c r="AR57" s="336" t="s">
        <v>1375</v>
      </c>
      <c r="AT57" s="336" t="s">
        <v>1346</v>
      </c>
      <c r="AU57" s="336" t="s">
        <v>2</v>
      </c>
      <c r="AY57" s="336" t="s">
        <v>1370</v>
      </c>
      <c r="BE57" s="383">
        <f t="shared" si="14"/>
        <v>0</v>
      </c>
      <c r="BF57" s="383">
        <f t="shared" si="15"/>
        <v>0</v>
      </c>
      <c r="BG57" s="383">
        <f t="shared" si="16"/>
        <v>0</v>
      </c>
      <c r="BH57" s="383">
        <f t="shared" si="17"/>
        <v>0</v>
      </c>
      <c r="BI57" s="383">
        <f t="shared" si="18"/>
        <v>0</v>
      </c>
      <c r="BJ57" s="336" t="s">
        <v>1</v>
      </c>
      <c r="BK57" s="383">
        <f t="shared" si="19"/>
        <v>0</v>
      </c>
      <c r="BL57" s="336" t="s">
        <v>1371</v>
      </c>
      <c r="BM57" s="336" t="s">
        <v>1696</v>
      </c>
    </row>
    <row r="58" spans="2:65" s="338" customFormat="1" ht="66" customHeight="1">
      <c r="B58" s="339"/>
      <c r="C58" s="409"/>
      <c r="D58" s="409"/>
      <c r="E58" s="409"/>
      <c r="F58" s="580" t="s">
        <v>1697</v>
      </c>
      <c r="G58" s="581"/>
      <c r="H58" s="581"/>
      <c r="I58" s="581"/>
      <c r="J58" s="409"/>
      <c r="K58" s="409"/>
      <c r="L58" s="409"/>
      <c r="M58" s="409"/>
      <c r="N58" s="409"/>
      <c r="O58" s="409"/>
      <c r="P58" s="409"/>
      <c r="Q58" s="409"/>
      <c r="R58" s="340"/>
      <c r="T58" s="388"/>
      <c r="U58" s="409"/>
      <c r="V58" s="409"/>
      <c r="W58" s="409"/>
      <c r="X58" s="409"/>
      <c r="Y58" s="409"/>
      <c r="Z58" s="409"/>
      <c r="AA58" s="389"/>
      <c r="AT58" s="336" t="s">
        <v>1377</v>
      </c>
      <c r="AU58" s="336" t="s">
        <v>2</v>
      </c>
    </row>
    <row r="59" spans="2:65" s="338" customFormat="1" ht="22.5" customHeight="1">
      <c r="B59" s="373"/>
      <c r="C59" s="374" t="s">
        <v>1390</v>
      </c>
      <c r="D59" s="374" t="s">
        <v>1338</v>
      </c>
      <c r="E59" s="375" t="s">
        <v>1698</v>
      </c>
      <c r="F59" s="597" t="s">
        <v>1699</v>
      </c>
      <c r="G59" s="598"/>
      <c r="H59" s="598"/>
      <c r="I59" s="598"/>
      <c r="J59" s="376" t="s">
        <v>35</v>
      </c>
      <c r="K59" s="377">
        <v>1</v>
      </c>
      <c r="L59" s="599">
        <v>0</v>
      </c>
      <c r="M59" s="598"/>
      <c r="N59" s="599">
        <f>ROUND(L59*K59,2)</f>
        <v>0</v>
      </c>
      <c r="O59" s="598"/>
      <c r="P59" s="598"/>
      <c r="Q59" s="598"/>
      <c r="R59" s="378"/>
      <c r="T59" s="379" t="s">
        <v>1111</v>
      </c>
      <c r="U59" s="380" t="s">
        <v>1330</v>
      </c>
      <c r="V59" s="381">
        <v>1.53</v>
      </c>
      <c r="W59" s="381">
        <f>V59*K59</f>
        <v>1.53</v>
      </c>
      <c r="X59" s="381">
        <v>0</v>
      </c>
      <c r="Y59" s="381">
        <f>X59*K59</f>
        <v>0</v>
      </c>
      <c r="Z59" s="381">
        <v>0</v>
      </c>
      <c r="AA59" s="382">
        <f>Z59*K59</f>
        <v>0</v>
      </c>
      <c r="AR59" s="336" t="s">
        <v>1371</v>
      </c>
      <c r="AT59" s="336" t="s">
        <v>1338</v>
      </c>
      <c r="AU59" s="336" t="s">
        <v>2</v>
      </c>
      <c r="AY59" s="336" t="s">
        <v>1370</v>
      </c>
      <c r="BE59" s="383">
        <f>IF(U59="základní",N59,0)</f>
        <v>0</v>
      </c>
      <c r="BF59" s="383">
        <f>IF(U59="snížená",N59,0)</f>
        <v>0</v>
      </c>
      <c r="BG59" s="383">
        <f>IF(U59="zákl. přenesená",N59,0)</f>
        <v>0</v>
      </c>
      <c r="BH59" s="383">
        <f>IF(U59="sníž. přenesená",N59,0)</f>
        <v>0</v>
      </c>
      <c r="BI59" s="383">
        <f>IF(U59="nulová",N59,0)</f>
        <v>0</v>
      </c>
      <c r="BJ59" s="336" t="s">
        <v>1</v>
      </c>
      <c r="BK59" s="383">
        <f>ROUND(L59*K59,2)</f>
        <v>0</v>
      </c>
      <c r="BL59" s="336" t="s">
        <v>1371</v>
      </c>
      <c r="BM59" s="336" t="s">
        <v>1700</v>
      </c>
    </row>
    <row r="60" spans="2:65" s="338" customFormat="1" ht="22.5" customHeight="1">
      <c r="B60" s="373"/>
      <c r="C60" s="374" t="s">
        <v>1701</v>
      </c>
      <c r="D60" s="374" t="s">
        <v>1338</v>
      </c>
      <c r="E60" s="375" t="s">
        <v>1702</v>
      </c>
      <c r="F60" s="597" t="s">
        <v>1703</v>
      </c>
      <c r="G60" s="598"/>
      <c r="H60" s="598"/>
      <c r="I60" s="598"/>
      <c r="J60" s="376" t="s">
        <v>35</v>
      </c>
      <c r="K60" s="377">
        <v>182</v>
      </c>
      <c r="L60" s="599">
        <v>0</v>
      </c>
      <c r="M60" s="598"/>
      <c r="N60" s="599">
        <f>ROUND(L60*K60,2)</f>
        <v>0</v>
      </c>
      <c r="O60" s="598"/>
      <c r="P60" s="598"/>
      <c r="Q60" s="598"/>
      <c r="R60" s="378"/>
      <c r="T60" s="379" t="s">
        <v>1111</v>
      </c>
      <c r="U60" s="380" t="s">
        <v>1330</v>
      </c>
      <c r="V60" s="381">
        <v>1.32</v>
      </c>
      <c r="W60" s="381">
        <f>V60*K60</f>
        <v>240.24</v>
      </c>
      <c r="X60" s="381">
        <v>0</v>
      </c>
      <c r="Y60" s="381">
        <f>X60*K60</f>
        <v>0</v>
      </c>
      <c r="Z60" s="381">
        <v>0</v>
      </c>
      <c r="AA60" s="382">
        <f>Z60*K60</f>
        <v>0</v>
      </c>
      <c r="AR60" s="336" t="s">
        <v>1371</v>
      </c>
      <c r="AT60" s="336" t="s">
        <v>1338</v>
      </c>
      <c r="AU60" s="336" t="s">
        <v>2</v>
      </c>
      <c r="AY60" s="336" t="s">
        <v>1370</v>
      </c>
      <c r="BE60" s="383">
        <f>IF(U60="základní",N60,0)</f>
        <v>0</v>
      </c>
      <c r="BF60" s="383">
        <f>IF(U60="snížená",N60,0)</f>
        <v>0</v>
      </c>
      <c r="BG60" s="383">
        <f>IF(U60="zákl. přenesená",N60,0)</f>
        <v>0</v>
      </c>
      <c r="BH60" s="383">
        <f>IF(U60="sníž. přenesená",N60,0)</f>
        <v>0</v>
      </c>
      <c r="BI60" s="383">
        <f>IF(U60="nulová",N60,0)</f>
        <v>0</v>
      </c>
      <c r="BJ60" s="336" t="s">
        <v>1</v>
      </c>
      <c r="BK60" s="383">
        <f>ROUND(L60*K60,2)</f>
        <v>0</v>
      </c>
      <c r="BL60" s="336" t="s">
        <v>1371</v>
      </c>
      <c r="BM60" s="336" t="s">
        <v>1704</v>
      </c>
    </row>
    <row r="61" spans="2:65" s="338" customFormat="1" ht="22.5" customHeight="1">
      <c r="B61" s="373"/>
      <c r="C61" s="384" t="s">
        <v>1498</v>
      </c>
      <c r="D61" s="384" t="s">
        <v>1346</v>
      </c>
      <c r="E61" s="385" t="s">
        <v>1705</v>
      </c>
      <c r="F61" s="600" t="s">
        <v>1706</v>
      </c>
      <c r="G61" s="601"/>
      <c r="H61" s="601"/>
      <c r="I61" s="601"/>
      <c r="J61" s="386" t="s">
        <v>832</v>
      </c>
      <c r="K61" s="387">
        <v>49</v>
      </c>
      <c r="L61" s="602">
        <v>0</v>
      </c>
      <c r="M61" s="601"/>
      <c r="N61" s="602">
        <f>ROUND(L61*K61,2)</f>
        <v>0</v>
      </c>
      <c r="O61" s="598"/>
      <c r="P61" s="598"/>
      <c r="Q61" s="598"/>
      <c r="R61" s="378"/>
      <c r="T61" s="379" t="s">
        <v>1111</v>
      </c>
      <c r="U61" s="380" t="s">
        <v>1330</v>
      </c>
      <c r="V61" s="381">
        <v>0</v>
      </c>
      <c r="W61" s="381">
        <f>V61*K61</f>
        <v>0</v>
      </c>
      <c r="X61" s="381">
        <v>0</v>
      </c>
      <c r="Y61" s="381">
        <f>X61*K61</f>
        <v>0</v>
      </c>
      <c r="Z61" s="381">
        <v>0</v>
      </c>
      <c r="AA61" s="382">
        <f>Z61*K61</f>
        <v>0</v>
      </c>
      <c r="AR61" s="336" t="s">
        <v>1375</v>
      </c>
      <c r="AT61" s="336" t="s">
        <v>1346</v>
      </c>
      <c r="AU61" s="336" t="s">
        <v>2</v>
      </c>
      <c r="AY61" s="336" t="s">
        <v>1370</v>
      </c>
      <c r="BE61" s="383">
        <f>IF(U61="základní",N61,0)</f>
        <v>0</v>
      </c>
      <c r="BF61" s="383">
        <f>IF(U61="snížená",N61,0)</f>
        <v>0</v>
      </c>
      <c r="BG61" s="383">
        <f>IF(U61="zákl. přenesená",N61,0)</f>
        <v>0</v>
      </c>
      <c r="BH61" s="383">
        <f>IF(U61="sníž. přenesená",N61,0)</f>
        <v>0</v>
      </c>
      <c r="BI61" s="383">
        <f>IF(U61="nulová",N61,0)</f>
        <v>0</v>
      </c>
      <c r="BJ61" s="336" t="s">
        <v>1</v>
      </c>
      <c r="BK61" s="383">
        <f>ROUND(L61*K61,2)</f>
        <v>0</v>
      </c>
      <c r="BL61" s="336" t="s">
        <v>1371</v>
      </c>
      <c r="BM61" s="336" t="s">
        <v>1707</v>
      </c>
    </row>
    <row r="62" spans="2:65" s="338" customFormat="1" ht="22.5" customHeight="1">
      <c r="B62" s="339"/>
      <c r="C62" s="409"/>
      <c r="D62" s="409"/>
      <c r="E62" s="409"/>
      <c r="F62" s="580" t="s">
        <v>1706</v>
      </c>
      <c r="G62" s="581"/>
      <c r="H62" s="581"/>
      <c r="I62" s="581"/>
      <c r="J62" s="409"/>
      <c r="K62" s="409"/>
      <c r="L62" s="409"/>
      <c r="M62" s="409"/>
      <c r="N62" s="409"/>
      <c r="O62" s="409"/>
      <c r="P62" s="409"/>
      <c r="Q62" s="409"/>
      <c r="R62" s="340"/>
      <c r="T62" s="388"/>
      <c r="U62" s="409"/>
      <c r="V62" s="409"/>
      <c r="W62" s="409"/>
      <c r="X62" s="409"/>
      <c r="Y62" s="409"/>
      <c r="Z62" s="409"/>
      <c r="AA62" s="389"/>
      <c r="AT62" s="336" t="s">
        <v>1377</v>
      </c>
      <c r="AU62" s="336" t="s">
        <v>2</v>
      </c>
    </row>
    <row r="63" spans="2:65" s="338" customFormat="1" ht="31.5" customHeight="1">
      <c r="B63" s="373"/>
      <c r="C63" s="384" t="s">
        <v>1499</v>
      </c>
      <c r="D63" s="384" t="s">
        <v>1346</v>
      </c>
      <c r="E63" s="385" t="s">
        <v>1708</v>
      </c>
      <c r="F63" s="600" t="s">
        <v>1709</v>
      </c>
      <c r="G63" s="601"/>
      <c r="H63" s="601"/>
      <c r="I63" s="601"/>
      <c r="J63" s="386" t="s">
        <v>832</v>
      </c>
      <c r="K63" s="387">
        <v>41</v>
      </c>
      <c r="L63" s="602">
        <v>0</v>
      </c>
      <c r="M63" s="601"/>
      <c r="N63" s="602">
        <f>ROUND(L63*K63,2)</f>
        <v>0</v>
      </c>
      <c r="O63" s="598"/>
      <c r="P63" s="598"/>
      <c r="Q63" s="598"/>
      <c r="R63" s="378"/>
      <c r="T63" s="379" t="s">
        <v>1111</v>
      </c>
      <c r="U63" s="380" t="s">
        <v>1330</v>
      </c>
      <c r="V63" s="381">
        <v>0</v>
      </c>
      <c r="W63" s="381">
        <f>V63*K63</f>
        <v>0</v>
      </c>
      <c r="X63" s="381">
        <v>0</v>
      </c>
      <c r="Y63" s="381">
        <f>X63*K63</f>
        <v>0</v>
      </c>
      <c r="Z63" s="381">
        <v>0</v>
      </c>
      <c r="AA63" s="382">
        <f>Z63*K63</f>
        <v>0</v>
      </c>
      <c r="AR63" s="336" t="s">
        <v>1375</v>
      </c>
      <c r="AT63" s="336" t="s">
        <v>1346</v>
      </c>
      <c r="AU63" s="336" t="s">
        <v>2</v>
      </c>
      <c r="AY63" s="336" t="s">
        <v>1370</v>
      </c>
      <c r="BE63" s="383">
        <f>IF(U63="základní",N63,0)</f>
        <v>0</v>
      </c>
      <c r="BF63" s="383">
        <f>IF(U63="snížená",N63,0)</f>
        <v>0</v>
      </c>
      <c r="BG63" s="383">
        <f>IF(U63="zákl. přenesená",N63,0)</f>
        <v>0</v>
      </c>
      <c r="BH63" s="383">
        <f>IF(U63="sníž. přenesená",N63,0)</f>
        <v>0</v>
      </c>
      <c r="BI63" s="383">
        <f>IF(U63="nulová",N63,0)</f>
        <v>0</v>
      </c>
      <c r="BJ63" s="336" t="s">
        <v>1</v>
      </c>
      <c r="BK63" s="383">
        <f>ROUND(L63*K63,2)</f>
        <v>0</v>
      </c>
      <c r="BL63" s="336" t="s">
        <v>1371</v>
      </c>
      <c r="BM63" s="336" t="s">
        <v>1710</v>
      </c>
    </row>
    <row r="64" spans="2:65" s="338" customFormat="1" ht="22.5" customHeight="1">
      <c r="B64" s="373"/>
      <c r="C64" s="384" t="s">
        <v>1500</v>
      </c>
      <c r="D64" s="384" t="s">
        <v>1346</v>
      </c>
      <c r="E64" s="385" t="s">
        <v>1711</v>
      </c>
      <c r="F64" s="600" t="s">
        <v>1712</v>
      </c>
      <c r="G64" s="601"/>
      <c r="H64" s="601"/>
      <c r="I64" s="601"/>
      <c r="J64" s="386" t="s">
        <v>832</v>
      </c>
      <c r="K64" s="387">
        <v>49</v>
      </c>
      <c r="L64" s="602">
        <v>0</v>
      </c>
      <c r="M64" s="601"/>
      <c r="N64" s="602">
        <f>ROUND(L64*K64,2)</f>
        <v>0</v>
      </c>
      <c r="O64" s="598"/>
      <c r="P64" s="598"/>
      <c r="Q64" s="598"/>
      <c r="R64" s="378"/>
      <c r="T64" s="379" t="s">
        <v>1111</v>
      </c>
      <c r="U64" s="380" t="s">
        <v>1330</v>
      </c>
      <c r="V64" s="381">
        <v>0</v>
      </c>
      <c r="W64" s="381">
        <f>V64*K64</f>
        <v>0</v>
      </c>
      <c r="X64" s="381">
        <v>0</v>
      </c>
      <c r="Y64" s="381">
        <f>X64*K64</f>
        <v>0</v>
      </c>
      <c r="Z64" s="381">
        <v>0</v>
      </c>
      <c r="AA64" s="382">
        <f>Z64*K64</f>
        <v>0</v>
      </c>
      <c r="AR64" s="336" t="s">
        <v>1375</v>
      </c>
      <c r="AT64" s="336" t="s">
        <v>1346</v>
      </c>
      <c r="AU64" s="336" t="s">
        <v>2</v>
      </c>
      <c r="AY64" s="336" t="s">
        <v>1370</v>
      </c>
      <c r="BE64" s="383">
        <f>IF(U64="základní",N64,0)</f>
        <v>0</v>
      </c>
      <c r="BF64" s="383">
        <f>IF(U64="snížená",N64,0)</f>
        <v>0</v>
      </c>
      <c r="BG64" s="383">
        <f>IF(U64="zákl. přenesená",N64,0)</f>
        <v>0</v>
      </c>
      <c r="BH64" s="383">
        <f>IF(U64="sníž. přenesená",N64,0)</f>
        <v>0</v>
      </c>
      <c r="BI64" s="383">
        <f>IF(U64="nulová",N64,0)</f>
        <v>0</v>
      </c>
      <c r="BJ64" s="336" t="s">
        <v>1</v>
      </c>
      <c r="BK64" s="383">
        <f>ROUND(L64*K64,2)</f>
        <v>0</v>
      </c>
      <c r="BL64" s="336" t="s">
        <v>1371</v>
      </c>
      <c r="BM64" s="336" t="s">
        <v>1713</v>
      </c>
    </row>
    <row r="65" spans="2:65" s="338" customFormat="1" ht="22.5" customHeight="1">
      <c r="B65" s="373"/>
      <c r="C65" s="384" t="s">
        <v>1714</v>
      </c>
      <c r="D65" s="384" t="s">
        <v>1346</v>
      </c>
      <c r="E65" s="385" t="s">
        <v>1715</v>
      </c>
      <c r="F65" s="600" t="s">
        <v>1716</v>
      </c>
      <c r="G65" s="601"/>
      <c r="H65" s="601"/>
      <c r="I65" s="601"/>
      <c r="J65" s="386" t="s">
        <v>832</v>
      </c>
      <c r="K65" s="387">
        <v>2</v>
      </c>
      <c r="L65" s="602">
        <v>0</v>
      </c>
      <c r="M65" s="601"/>
      <c r="N65" s="602">
        <f>ROUND(L65*K65,2)</f>
        <v>0</v>
      </c>
      <c r="O65" s="598"/>
      <c r="P65" s="598"/>
      <c r="Q65" s="598"/>
      <c r="R65" s="378"/>
      <c r="T65" s="379" t="s">
        <v>1111</v>
      </c>
      <c r="U65" s="380" t="s">
        <v>1330</v>
      </c>
      <c r="V65" s="381">
        <v>0</v>
      </c>
      <c r="W65" s="381">
        <f>V65*K65</f>
        <v>0</v>
      </c>
      <c r="X65" s="381">
        <v>0</v>
      </c>
      <c r="Y65" s="381">
        <f>X65*K65</f>
        <v>0</v>
      </c>
      <c r="Z65" s="381">
        <v>0</v>
      </c>
      <c r="AA65" s="382">
        <f>Z65*K65</f>
        <v>0</v>
      </c>
      <c r="AR65" s="336" t="s">
        <v>1375</v>
      </c>
      <c r="AT65" s="336" t="s">
        <v>1346</v>
      </c>
      <c r="AU65" s="336" t="s">
        <v>2</v>
      </c>
      <c r="AY65" s="336" t="s">
        <v>1370</v>
      </c>
      <c r="BE65" s="383">
        <f>IF(U65="základní",N65,0)</f>
        <v>0</v>
      </c>
      <c r="BF65" s="383">
        <f>IF(U65="snížená",N65,0)</f>
        <v>0</v>
      </c>
      <c r="BG65" s="383">
        <f>IF(U65="zákl. přenesená",N65,0)</f>
        <v>0</v>
      </c>
      <c r="BH65" s="383">
        <f>IF(U65="sníž. přenesená",N65,0)</f>
        <v>0</v>
      </c>
      <c r="BI65" s="383">
        <f>IF(U65="nulová",N65,0)</f>
        <v>0</v>
      </c>
      <c r="BJ65" s="336" t="s">
        <v>1</v>
      </c>
      <c r="BK65" s="383">
        <f>ROUND(L65*K65,2)</f>
        <v>0</v>
      </c>
      <c r="BL65" s="336" t="s">
        <v>1371</v>
      </c>
      <c r="BM65" s="336" t="s">
        <v>1717</v>
      </c>
    </row>
    <row r="66" spans="2:65" s="338" customFormat="1" ht="54" customHeight="1">
      <c r="B66" s="339"/>
      <c r="C66" s="409"/>
      <c r="D66" s="409"/>
      <c r="E66" s="409"/>
      <c r="F66" s="580" t="s">
        <v>1718</v>
      </c>
      <c r="G66" s="581"/>
      <c r="H66" s="581"/>
      <c r="I66" s="581"/>
      <c r="J66" s="409"/>
      <c r="K66" s="409"/>
      <c r="L66" s="409"/>
      <c r="M66" s="409"/>
      <c r="N66" s="409"/>
      <c r="O66" s="409"/>
      <c r="P66" s="409"/>
      <c r="Q66" s="409"/>
      <c r="R66" s="340"/>
      <c r="T66" s="388"/>
      <c r="U66" s="409"/>
      <c r="V66" s="409"/>
      <c r="W66" s="409"/>
      <c r="X66" s="409"/>
      <c r="Y66" s="409"/>
      <c r="Z66" s="409"/>
      <c r="AA66" s="389"/>
      <c r="AT66" s="336" t="s">
        <v>1377</v>
      </c>
      <c r="AU66" s="336" t="s">
        <v>2</v>
      </c>
    </row>
    <row r="67" spans="2:65" s="338" customFormat="1" ht="22.5" customHeight="1">
      <c r="B67" s="373"/>
      <c r="C67" s="384" t="s">
        <v>1501</v>
      </c>
      <c r="D67" s="384" t="s">
        <v>1346</v>
      </c>
      <c r="E67" s="385" t="s">
        <v>1719</v>
      </c>
      <c r="F67" s="600" t="s">
        <v>1720</v>
      </c>
      <c r="G67" s="601"/>
      <c r="H67" s="601"/>
      <c r="I67" s="601"/>
      <c r="J67" s="386" t="s">
        <v>832</v>
      </c>
      <c r="K67" s="387">
        <v>20</v>
      </c>
      <c r="L67" s="602">
        <v>0</v>
      </c>
      <c r="M67" s="601"/>
      <c r="N67" s="602">
        <f>ROUND(L67*K67,2)</f>
        <v>0</v>
      </c>
      <c r="O67" s="598"/>
      <c r="P67" s="598"/>
      <c r="Q67" s="598"/>
      <c r="R67" s="378"/>
      <c r="T67" s="379" t="s">
        <v>1111</v>
      </c>
      <c r="U67" s="380" t="s">
        <v>1330</v>
      </c>
      <c r="V67" s="381">
        <v>0</v>
      </c>
      <c r="W67" s="381">
        <f>V67*K67</f>
        <v>0</v>
      </c>
      <c r="X67" s="381">
        <v>0</v>
      </c>
      <c r="Y67" s="381">
        <f>X67*K67</f>
        <v>0</v>
      </c>
      <c r="Z67" s="381">
        <v>0</v>
      </c>
      <c r="AA67" s="382">
        <f>Z67*K67</f>
        <v>0</v>
      </c>
      <c r="AR67" s="336" t="s">
        <v>1375</v>
      </c>
      <c r="AT67" s="336" t="s">
        <v>1346</v>
      </c>
      <c r="AU67" s="336" t="s">
        <v>2</v>
      </c>
      <c r="AY67" s="336" t="s">
        <v>1370</v>
      </c>
      <c r="BE67" s="383">
        <f>IF(U67="základní",N67,0)</f>
        <v>0</v>
      </c>
      <c r="BF67" s="383">
        <f>IF(U67="snížená",N67,0)</f>
        <v>0</v>
      </c>
      <c r="BG67" s="383">
        <f>IF(U67="zákl. přenesená",N67,0)</f>
        <v>0</v>
      </c>
      <c r="BH67" s="383">
        <f>IF(U67="sníž. přenesená",N67,0)</f>
        <v>0</v>
      </c>
      <c r="BI67" s="383">
        <f>IF(U67="nulová",N67,0)</f>
        <v>0</v>
      </c>
      <c r="BJ67" s="336" t="s">
        <v>1</v>
      </c>
      <c r="BK67" s="383">
        <f>ROUND(L67*K67,2)</f>
        <v>0</v>
      </c>
      <c r="BL67" s="336" t="s">
        <v>1371</v>
      </c>
      <c r="BM67" s="336" t="s">
        <v>1721</v>
      </c>
    </row>
    <row r="68" spans="2:65" s="338" customFormat="1" ht="42" customHeight="1">
      <c r="B68" s="339"/>
      <c r="C68" s="409"/>
      <c r="D68" s="409"/>
      <c r="E68" s="409"/>
      <c r="F68" s="580" t="s">
        <v>1722</v>
      </c>
      <c r="G68" s="581"/>
      <c r="H68" s="581"/>
      <c r="I68" s="581"/>
      <c r="J68" s="409"/>
      <c r="K68" s="409"/>
      <c r="L68" s="409"/>
      <c r="M68" s="409"/>
      <c r="N68" s="409"/>
      <c r="O68" s="409"/>
      <c r="P68" s="409"/>
      <c r="Q68" s="409"/>
      <c r="R68" s="340"/>
      <c r="T68" s="388"/>
      <c r="U68" s="409"/>
      <c r="V68" s="409"/>
      <c r="W68" s="409"/>
      <c r="X68" s="409"/>
      <c r="Y68" s="409"/>
      <c r="Z68" s="409"/>
      <c r="AA68" s="389"/>
      <c r="AT68" s="336" t="s">
        <v>1377</v>
      </c>
      <c r="AU68" s="336" t="s">
        <v>2</v>
      </c>
    </row>
    <row r="69" spans="2:65" s="338" customFormat="1" ht="22.5" customHeight="1">
      <c r="B69" s="373"/>
      <c r="C69" s="384" t="s">
        <v>1502</v>
      </c>
      <c r="D69" s="384" t="s">
        <v>1346</v>
      </c>
      <c r="E69" s="385" t="s">
        <v>1723</v>
      </c>
      <c r="F69" s="600" t="s">
        <v>1724</v>
      </c>
      <c r="G69" s="601"/>
      <c r="H69" s="601"/>
      <c r="I69" s="601"/>
      <c r="J69" s="386" t="s">
        <v>1394</v>
      </c>
      <c r="K69" s="387">
        <v>21</v>
      </c>
      <c r="L69" s="602">
        <v>0</v>
      </c>
      <c r="M69" s="601"/>
      <c r="N69" s="602">
        <f>ROUND(L69*K69,2)</f>
        <v>0</v>
      </c>
      <c r="O69" s="598"/>
      <c r="P69" s="598"/>
      <c r="Q69" s="598"/>
      <c r="R69" s="378"/>
      <c r="T69" s="379" t="s">
        <v>1111</v>
      </c>
      <c r="U69" s="380" t="s">
        <v>1330</v>
      </c>
      <c r="V69" s="381">
        <v>0</v>
      </c>
      <c r="W69" s="381">
        <f>V69*K69</f>
        <v>0</v>
      </c>
      <c r="X69" s="381">
        <v>0</v>
      </c>
      <c r="Y69" s="381">
        <f>X69*K69</f>
        <v>0</v>
      </c>
      <c r="Z69" s="381">
        <v>0</v>
      </c>
      <c r="AA69" s="382">
        <f>Z69*K69</f>
        <v>0</v>
      </c>
      <c r="AR69" s="336" t="s">
        <v>1375</v>
      </c>
      <c r="AT69" s="336" t="s">
        <v>1346</v>
      </c>
      <c r="AU69" s="336" t="s">
        <v>2</v>
      </c>
      <c r="AY69" s="336" t="s">
        <v>1370</v>
      </c>
      <c r="BE69" s="383">
        <f>IF(U69="základní",N69,0)</f>
        <v>0</v>
      </c>
      <c r="BF69" s="383">
        <f>IF(U69="snížená",N69,0)</f>
        <v>0</v>
      </c>
      <c r="BG69" s="383">
        <f>IF(U69="zákl. přenesená",N69,0)</f>
        <v>0</v>
      </c>
      <c r="BH69" s="383">
        <f>IF(U69="sníž. přenesená",N69,0)</f>
        <v>0</v>
      </c>
      <c r="BI69" s="383">
        <f>IF(U69="nulová",N69,0)</f>
        <v>0</v>
      </c>
      <c r="BJ69" s="336" t="s">
        <v>1</v>
      </c>
      <c r="BK69" s="383">
        <f>ROUND(L69*K69,2)</f>
        <v>0</v>
      </c>
      <c r="BL69" s="336" t="s">
        <v>1371</v>
      </c>
      <c r="BM69" s="336" t="s">
        <v>1725</v>
      </c>
    </row>
    <row r="70" spans="2:65" s="338" customFormat="1" ht="22.5" customHeight="1">
      <c r="B70" s="373"/>
      <c r="C70" s="384" t="s">
        <v>1503</v>
      </c>
      <c r="D70" s="384" t="s">
        <v>1346</v>
      </c>
      <c r="E70" s="385" t="s">
        <v>1726</v>
      </c>
      <c r="F70" s="600" t="s">
        <v>1727</v>
      </c>
      <c r="G70" s="601"/>
      <c r="H70" s="601"/>
      <c r="I70" s="601"/>
      <c r="J70" s="386" t="s">
        <v>1394</v>
      </c>
      <c r="K70" s="387">
        <v>1</v>
      </c>
      <c r="L70" s="602">
        <v>0</v>
      </c>
      <c r="M70" s="601"/>
      <c r="N70" s="602">
        <f>ROUND(L70*K70,2)</f>
        <v>0</v>
      </c>
      <c r="O70" s="598"/>
      <c r="P70" s="598"/>
      <c r="Q70" s="598"/>
      <c r="R70" s="378"/>
      <c r="T70" s="379" t="s">
        <v>1111</v>
      </c>
      <c r="U70" s="380" t="s">
        <v>1330</v>
      </c>
      <c r="V70" s="381">
        <v>0</v>
      </c>
      <c r="W70" s="381">
        <f>V70*K70</f>
        <v>0</v>
      </c>
      <c r="X70" s="381">
        <v>0</v>
      </c>
      <c r="Y70" s="381">
        <f>X70*K70</f>
        <v>0</v>
      </c>
      <c r="Z70" s="381">
        <v>0</v>
      </c>
      <c r="AA70" s="382">
        <f>Z70*K70</f>
        <v>0</v>
      </c>
      <c r="AR70" s="336" t="s">
        <v>1375</v>
      </c>
      <c r="AT70" s="336" t="s">
        <v>1346</v>
      </c>
      <c r="AU70" s="336" t="s">
        <v>2</v>
      </c>
      <c r="AY70" s="336" t="s">
        <v>1370</v>
      </c>
      <c r="BE70" s="383">
        <f>IF(U70="základní",N70,0)</f>
        <v>0</v>
      </c>
      <c r="BF70" s="383">
        <f>IF(U70="snížená",N70,0)</f>
        <v>0</v>
      </c>
      <c r="BG70" s="383">
        <f>IF(U70="zákl. přenesená",N70,0)</f>
        <v>0</v>
      </c>
      <c r="BH70" s="383">
        <f>IF(U70="sníž. přenesená",N70,0)</f>
        <v>0</v>
      </c>
      <c r="BI70" s="383">
        <f>IF(U70="nulová",N70,0)</f>
        <v>0</v>
      </c>
      <c r="BJ70" s="336" t="s">
        <v>1</v>
      </c>
      <c r="BK70" s="383">
        <f>ROUND(L70*K70,2)</f>
        <v>0</v>
      </c>
      <c r="BL70" s="336" t="s">
        <v>1371</v>
      </c>
      <c r="BM70" s="336" t="s">
        <v>1728</v>
      </c>
    </row>
    <row r="71" spans="2:65" s="338" customFormat="1" ht="22.5" customHeight="1">
      <c r="B71" s="373"/>
      <c r="C71" s="384" t="s">
        <v>1604</v>
      </c>
      <c r="D71" s="384" t="s">
        <v>1346</v>
      </c>
      <c r="E71" s="385" t="s">
        <v>1729</v>
      </c>
      <c r="F71" s="600" t="s">
        <v>1730</v>
      </c>
      <c r="G71" s="601"/>
      <c r="H71" s="601"/>
      <c r="I71" s="601"/>
      <c r="J71" s="386" t="s">
        <v>1394</v>
      </c>
      <c r="K71" s="387">
        <v>2</v>
      </c>
      <c r="L71" s="602">
        <v>0</v>
      </c>
      <c r="M71" s="601"/>
      <c r="N71" s="602">
        <f>ROUND(L71*K71,2)</f>
        <v>0</v>
      </c>
      <c r="O71" s="598"/>
      <c r="P71" s="598"/>
      <c r="Q71" s="598"/>
      <c r="R71" s="378"/>
      <c r="T71" s="379" t="s">
        <v>1111</v>
      </c>
      <c r="U71" s="380" t="s">
        <v>1330</v>
      </c>
      <c r="V71" s="381">
        <v>0</v>
      </c>
      <c r="W71" s="381">
        <f>V71*K71</f>
        <v>0</v>
      </c>
      <c r="X71" s="381">
        <v>0</v>
      </c>
      <c r="Y71" s="381">
        <f>X71*K71</f>
        <v>0</v>
      </c>
      <c r="Z71" s="381">
        <v>0</v>
      </c>
      <c r="AA71" s="382">
        <f>Z71*K71</f>
        <v>0</v>
      </c>
      <c r="AR71" s="336" t="s">
        <v>1375</v>
      </c>
      <c r="AT71" s="336" t="s">
        <v>1346</v>
      </c>
      <c r="AU71" s="336" t="s">
        <v>2</v>
      </c>
      <c r="AY71" s="336" t="s">
        <v>1370</v>
      </c>
      <c r="BE71" s="383">
        <f>IF(U71="základní",N71,0)</f>
        <v>0</v>
      </c>
      <c r="BF71" s="383">
        <f>IF(U71="snížená",N71,0)</f>
        <v>0</v>
      </c>
      <c r="BG71" s="383">
        <f>IF(U71="zákl. přenesená",N71,0)</f>
        <v>0</v>
      </c>
      <c r="BH71" s="383">
        <f>IF(U71="sníž. přenesená",N71,0)</f>
        <v>0</v>
      </c>
      <c r="BI71" s="383">
        <f>IF(U71="nulová",N71,0)</f>
        <v>0</v>
      </c>
      <c r="BJ71" s="336" t="s">
        <v>1</v>
      </c>
      <c r="BK71" s="383">
        <f>ROUND(L71*K71,2)</f>
        <v>0</v>
      </c>
      <c r="BL71" s="336" t="s">
        <v>1371</v>
      </c>
      <c r="BM71" s="336" t="s">
        <v>1731</v>
      </c>
    </row>
    <row r="72" spans="2:65" s="338" customFormat="1" ht="22.5" customHeight="1">
      <c r="B72" s="339"/>
      <c r="C72" s="409"/>
      <c r="D72" s="409"/>
      <c r="E72" s="409"/>
      <c r="F72" s="580" t="s">
        <v>1727</v>
      </c>
      <c r="G72" s="581"/>
      <c r="H72" s="581"/>
      <c r="I72" s="581"/>
      <c r="J72" s="409"/>
      <c r="K72" s="409"/>
      <c r="L72" s="409"/>
      <c r="M72" s="409"/>
      <c r="N72" s="409"/>
      <c r="O72" s="409"/>
      <c r="P72" s="409"/>
      <c r="Q72" s="409"/>
      <c r="R72" s="340"/>
      <c r="T72" s="388"/>
      <c r="U72" s="409"/>
      <c r="V72" s="409"/>
      <c r="W72" s="409"/>
      <c r="X72" s="409"/>
      <c r="Y72" s="409"/>
      <c r="Z72" s="409"/>
      <c r="AA72" s="389"/>
      <c r="AT72" s="336" t="s">
        <v>1377</v>
      </c>
      <c r="AU72" s="336" t="s">
        <v>2</v>
      </c>
    </row>
    <row r="73" spans="2:65" s="338" customFormat="1" ht="22.5" customHeight="1">
      <c r="B73" s="373"/>
      <c r="C73" s="384" t="s">
        <v>1605</v>
      </c>
      <c r="D73" s="384" t="s">
        <v>1346</v>
      </c>
      <c r="E73" s="385" t="s">
        <v>1732</v>
      </c>
      <c r="F73" s="600" t="s">
        <v>1733</v>
      </c>
      <c r="G73" s="601"/>
      <c r="H73" s="601"/>
      <c r="I73" s="601"/>
      <c r="J73" s="386" t="s">
        <v>1394</v>
      </c>
      <c r="K73" s="387">
        <v>1</v>
      </c>
      <c r="L73" s="602">
        <v>0</v>
      </c>
      <c r="M73" s="601"/>
      <c r="N73" s="602">
        <f>ROUND(L73*K73,2)</f>
        <v>0</v>
      </c>
      <c r="O73" s="598"/>
      <c r="P73" s="598"/>
      <c r="Q73" s="598"/>
      <c r="R73" s="378"/>
      <c r="T73" s="379" t="s">
        <v>1111</v>
      </c>
      <c r="U73" s="380" t="s">
        <v>1330</v>
      </c>
      <c r="V73" s="381">
        <v>0</v>
      </c>
      <c r="W73" s="381">
        <f>V73*K73</f>
        <v>0</v>
      </c>
      <c r="X73" s="381">
        <v>0</v>
      </c>
      <c r="Y73" s="381">
        <f>X73*K73</f>
        <v>0</v>
      </c>
      <c r="Z73" s="381">
        <v>0</v>
      </c>
      <c r="AA73" s="382">
        <f>Z73*K73</f>
        <v>0</v>
      </c>
      <c r="AR73" s="336" t="s">
        <v>1375</v>
      </c>
      <c r="AT73" s="336" t="s">
        <v>1346</v>
      </c>
      <c r="AU73" s="336" t="s">
        <v>2</v>
      </c>
      <c r="AY73" s="336" t="s">
        <v>1370</v>
      </c>
      <c r="BE73" s="383">
        <f>IF(U73="základní",N73,0)</f>
        <v>0</v>
      </c>
      <c r="BF73" s="383">
        <f>IF(U73="snížená",N73,0)</f>
        <v>0</v>
      </c>
      <c r="BG73" s="383">
        <f>IF(U73="zákl. přenesená",N73,0)</f>
        <v>0</v>
      </c>
      <c r="BH73" s="383">
        <f>IF(U73="sníž. přenesená",N73,0)</f>
        <v>0</v>
      </c>
      <c r="BI73" s="383">
        <f>IF(U73="nulová",N73,0)</f>
        <v>0</v>
      </c>
      <c r="BJ73" s="336" t="s">
        <v>1</v>
      </c>
      <c r="BK73" s="383">
        <f>ROUND(L73*K73,2)</f>
        <v>0</v>
      </c>
      <c r="BL73" s="336" t="s">
        <v>1371</v>
      </c>
      <c r="BM73" s="336" t="s">
        <v>1734</v>
      </c>
    </row>
    <row r="74" spans="2:65" s="338" customFormat="1" ht="22.5" customHeight="1">
      <c r="B74" s="339"/>
      <c r="C74" s="409"/>
      <c r="D74" s="409"/>
      <c r="E74" s="409"/>
      <c r="F74" s="580" t="s">
        <v>1733</v>
      </c>
      <c r="G74" s="581"/>
      <c r="H74" s="581"/>
      <c r="I74" s="581"/>
      <c r="J74" s="409"/>
      <c r="K74" s="409"/>
      <c r="L74" s="409"/>
      <c r="M74" s="409"/>
      <c r="N74" s="409"/>
      <c r="O74" s="409"/>
      <c r="P74" s="409"/>
      <c r="Q74" s="409"/>
      <c r="R74" s="340"/>
      <c r="T74" s="388"/>
      <c r="U74" s="409"/>
      <c r="V74" s="409"/>
      <c r="W74" s="409"/>
      <c r="X74" s="409"/>
      <c r="Y74" s="409"/>
      <c r="Z74" s="409"/>
      <c r="AA74" s="389"/>
      <c r="AT74" s="336" t="s">
        <v>1377</v>
      </c>
      <c r="AU74" s="336" t="s">
        <v>2</v>
      </c>
    </row>
    <row r="75" spans="2:65" s="338" customFormat="1" ht="22.5" customHeight="1">
      <c r="B75" s="373"/>
      <c r="C75" s="384" t="s">
        <v>1606</v>
      </c>
      <c r="D75" s="384" t="s">
        <v>1346</v>
      </c>
      <c r="E75" s="385" t="s">
        <v>1735</v>
      </c>
      <c r="F75" s="600" t="s">
        <v>1736</v>
      </c>
      <c r="G75" s="601"/>
      <c r="H75" s="601"/>
      <c r="I75" s="601"/>
      <c r="J75" s="386" t="s">
        <v>1394</v>
      </c>
      <c r="K75" s="387">
        <v>1</v>
      </c>
      <c r="L75" s="602">
        <v>0</v>
      </c>
      <c r="M75" s="601"/>
      <c r="N75" s="602">
        <f>ROUND(L75*K75,2)</f>
        <v>0</v>
      </c>
      <c r="O75" s="598"/>
      <c r="P75" s="598"/>
      <c r="Q75" s="598"/>
      <c r="R75" s="378"/>
      <c r="T75" s="379" t="s">
        <v>1111</v>
      </c>
      <c r="U75" s="380" t="s">
        <v>1330</v>
      </c>
      <c r="V75" s="381">
        <v>0</v>
      </c>
      <c r="W75" s="381">
        <f>V75*K75</f>
        <v>0</v>
      </c>
      <c r="X75" s="381">
        <v>0</v>
      </c>
      <c r="Y75" s="381">
        <f>X75*K75</f>
        <v>0</v>
      </c>
      <c r="Z75" s="381">
        <v>0</v>
      </c>
      <c r="AA75" s="382">
        <f>Z75*K75</f>
        <v>0</v>
      </c>
      <c r="AR75" s="336" t="s">
        <v>1375</v>
      </c>
      <c r="AT75" s="336" t="s">
        <v>1346</v>
      </c>
      <c r="AU75" s="336" t="s">
        <v>2</v>
      </c>
      <c r="AY75" s="336" t="s">
        <v>1370</v>
      </c>
      <c r="BE75" s="383">
        <f>IF(U75="základní",N75,0)</f>
        <v>0</v>
      </c>
      <c r="BF75" s="383">
        <f>IF(U75="snížená",N75,0)</f>
        <v>0</v>
      </c>
      <c r="BG75" s="383">
        <f>IF(U75="zákl. přenesená",N75,0)</f>
        <v>0</v>
      </c>
      <c r="BH75" s="383">
        <f>IF(U75="sníž. přenesená",N75,0)</f>
        <v>0</v>
      </c>
      <c r="BI75" s="383">
        <f>IF(U75="nulová",N75,0)</f>
        <v>0</v>
      </c>
      <c r="BJ75" s="336" t="s">
        <v>1</v>
      </c>
      <c r="BK75" s="383">
        <f>ROUND(L75*K75,2)</f>
        <v>0</v>
      </c>
      <c r="BL75" s="336" t="s">
        <v>1371</v>
      </c>
      <c r="BM75" s="336" t="s">
        <v>1737</v>
      </c>
    </row>
    <row r="76" spans="2:65" s="338" customFormat="1" ht="22.5" customHeight="1">
      <c r="B76" s="373"/>
      <c r="C76" s="384" t="s">
        <v>1607</v>
      </c>
      <c r="D76" s="384" t="s">
        <v>1346</v>
      </c>
      <c r="E76" s="385" t="s">
        <v>1738</v>
      </c>
      <c r="F76" s="600" t="s">
        <v>1739</v>
      </c>
      <c r="G76" s="601"/>
      <c r="H76" s="601"/>
      <c r="I76" s="601"/>
      <c r="J76" s="386" t="s">
        <v>1394</v>
      </c>
      <c r="K76" s="387">
        <v>1</v>
      </c>
      <c r="L76" s="602">
        <v>0</v>
      </c>
      <c r="M76" s="601"/>
      <c r="N76" s="602">
        <f>ROUND(L76*K76,2)</f>
        <v>0</v>
      </c>
      <c r="O76" s="598"/>
      <c r="P76" s="598"/>
      <c r="Q76" s="598"/>
      <c r="R76" s="378"/>
      <c r="T76" s="379" t="s">
        <v>1111</v>
      </c>
      <c r="U76" s="380" t="s">
        <v>1330</v>
      </c>
      <c r="V76" s="381">
        <v>0</v>
      </c>
      <c r="W76" s="381">
        <f>V76*K76</f>
        <v>0</v>
      </c>
      <c r="X76" s="381">
        <v>0</v>
      </c>
      <c r="Y76" s="381">
        <f>X76*K76</f>
        <v>0</v>
      </c>
      <c r="Z76" s="381">
        <v>0</v>
      </c>
      <c r="AA76" s="382">
        <f>Z76*K76</f>
        <v>0</v>
      </c>
      <c r="AR76" s="336" t="s">
        <v>1375</v>
      </c>
      <c r="AT76" s="336" t="s">
        <v>1346</v>
      </c>
      <c r="AU76" s="336" t="s">
        <v>2</v>
      </c>
      <c r="AY76" s="336" t="s">
        <v>1370</v>
      </c>
      <c r="BE76" s="383">
        <f>IF(U76="základní",N76,0)</f>
        <v>0</v>
      </c>
      <c r="BF76" s="383">
        <f>IF(U76="snížená",N76,0)</f>
        <v>0</v>
      </c>
      <c r="BG76" s="383">
        <f>IF(U76="zákl. přenesená",N76,0)</f>
        <v>0</v>
      </c>
      <c r="BH76" s="383">
        <f>IF(U76="sníž. přenesená",N76,0)</f>
        <v>0</v>
      </c>
      <c r="BI76" s="383">
        <f>IF(U76="nulová",N76,0)</f>
        <v>0</v>
      </c>
      <c r="BJ76" s="336" t="s">
        <v>1</v>
      </c>
      <c r="BK76" s="383">
        <f>ROUND(L76*K76,2)</f>
        <v>0</v>
      </c>
      <c r="BL76" s="336" t="s">
        <v>1371</v>
      </c>
      <c r="BM76" s="336" t="s">
        <v>1740</v>
      </c>
    </row>
    <row r="77" spans="2:65" s="338" customFormat="1" ht="31.5" customHeight="1">
      <c r="B77" s="373"/>
      <c r="C77" s="384" t="s">
        <v>1608</v>
      </c>
      <c r="D77" s="384" t="s">
        <v>1346</v>
      </c>
      <c r="E77" s="385" t="s">
        <v>1741</v>
      </c>
      <c r="F77" s="600" t="s">
        <v>1742</v>
      </c>
      <c r="G77" s="601"/>
      <c r="H77" s="601"/>
      <c r="I77" s="601"/>
      <c r="J77" s="386" t="s">
        <v>1394</v>
      </c>
      <c r="K77" s="387">
        <v>1</v>
      </c>
      <c r="L77" s="602">
        <v>0</v>
      </c>
      <c r="M77" s="601"/>
      <c r="N77" s="602">
        <f>ROUND(L77*K77,2)</f>
        <v>0</v>
      </c>
      <c r="O77" s="598"/>
      <c r="P77" s="598"/>
      <c r="Q77" s="598"/>
      <c r="R77" s="378"/>
      <c r="T77" s="379" t="s">
        <v>1111</v>
      </c>
      <c r="U77" s="380" t="s">
        <v>1330</v>
      </c>
      <c r="V77" s="381">
        <v>0</v>
      </c>
      <c r="W77" s="381">
        <f>V77*K77</f>
        <v>0</v>
      </c>
      <c r="X77" s="381">
        <v>0</v>
      </c>
      <c r="Y77" s="381">
        <f>X77*K77</f>
        <v>0</v>
      </c>
      <c r="Z77" s="381">
        <v>0</v>
      </c>
      <c r="AA77" s="382">
        <f>Z77*K77</f>
        <v>0</v>
      </c>
      <c r="AR77" s="336" t="s">
        <v>1375</v>
      </c>
      <c r="AT77" s="336" t="s">
        <v>1346</v>
      </c>
      <c r="AU77" s="336" t="s">
        <v>2</v>
      </c>
      <c r="AY77" s="336" t="s">
        <v>1370</v>
      </c>
      <c r="BE77" s="383">
        <f>IF(U77="základní",N77,0)</f>
        <v>0</v>
      </c>
      <c r="BF77" s="383">
        <f>IF(U77="snížená",N77,0)</f>
        <v>0</v>
      </c>
      <c r="BG77" s="383">
        <f>IF(U77="zákl. přenesená",N77,0)</f>
        <v>0</v>
      </c>
      <c r="BH77" s="383">
        <f>IF(U77="sníž. přenesená",N77,0)</f>
        <v>0</v>
      </c>
      <c r="BI77" s="383">
        <f>IF(U77="nulová",N77,0)</f>
        <v>0</v>
      </c>
      <c r="BJ77" s="336" t="s">
        <v>1</v>
      </c>
      <c r="BK77" s="383">
        <f>ROUND(L77*K77,2)</f>
        <v>0</v>
      </c>
      <c r="BL77" s="336" t="s">
        <v>1371</v>
      </c>
      <c r="BM77" s="336" t="s">
        <v>1743</v>
      </c>
    </row>
    <row r="78" spans="2:65" s="338" customFormat="1" ht="22.5" customHeight="1">
      <c r="B78" s="339"/>
      <c r="C78" s="409"/>
      <c r="D78" s="409"/>
      <c r="E78" s="409"/>
      <c r="F78" s="580" t="s">
        <v>1744</v>
      </c>
      <c r="G78" s="581"/>
      <c r="H78" s="581"/>
      <c r="I78" s="581"/>
      <c r="J78" s="409"/>
      <c r="K78" s="409"/>
      <c r="L78" s="409"/>
      <c r="M78" s="409"/>
      <c r="N78" s="409"/>
      <c r="O78" s="409"/>
      <c r="P78" s="409"/>
      <c r="Q78" s="409"/>
      <c r="R78" s="340"/>
      <c r="T78" s="388"/>
      <c r="U78" s="409"/>
      <c r="V78" s="409"/>
      <c r="W78" s="409"/>
      <c r="X78" s="409"/>
      <c r="Y78" s="409"/>
      <c r="Z78" s="409"/>
      <c r="AA78" s="389"/>
      <c r="AT78" s="336" t="s">
        <v>1377</v>
      </c>
      <c r="AU78" s="336" t="s">
        <v>2</v>
      </c>
    </row>
    <row r="79" spans="2:65" s="338" customFormat="1" ht="31.5" customHeight="1">
      <c r="B79" s="373"/>
      <c r="C79" s="384" t="s">
        <v>1609</v>
      </c>
      <c r="D79" s="384" t="s">
        <v>1346</v>
      </c>
      <c r="E79" s="385" t="s">
        <v>1745</v>
      </c>
      <c r="F79" s="600" t="s">
        <v>1746</v>
      </c>
      <c r="G79" s="601"/>
      <c r="H79" s="601"/>
      <c r="I79" s="601"/>
      <c r="J79" s="386" t="s">
        <v>1394</v>
      </c>
      <c r="K79" s="387">
        <v>3</v>
      </c>
      <c r="L79" s="602">
        <v>0</v>
      </c>
      <c r="M79" s="601"/>
      <c r="N79" s="602">
        <f>ROUND(L79*K79,2)</f>
        <v>0</v>
      </c>
      <c r="O79" s="598"/>
      <c r="P79" s="598"/>
      <c r="Q79" s="598"/>
      <c r="R79" s="378"/>
      <c r="T79" s="379" t="s">
        <v>1111</v>
      </c>
      <c r="U79" s="380" t="s">
        <v>1330</v>
      </c>
      <c r="V79" s="381">
        <v>0</v>
      </c>
      <c r="W79" s="381">
        <f>V79*K79</f>
        <v>0</v>
      </c>
      <c r="X79" s="381">
        <v>0</v>
      </c>
      <c r="Y79" s="381">
        <f>X79*K79</f>
        <v>0</v>
      </c>
      <c r="Z79" s="381">
        <v>0</v>
      </c>
      <c r="AA79" s="382">
        <f>Z79*K79</f>
        <v>0</v>
      </c>
      <c r="AR79" s="336" t="s">
        <v>1375</v>
      </c>
      <c r="AT79" s="336" t="s">
        <v>1346</v>
      </c>
      <c r="AU79" s="336" t="s">
        <v>2</v>
      </c>
      <c r="AY79" s="336" t="s">
        <v>1370</v>
      </c>
      <c r="BE79" s="383">
        <f>IF(U79="základní",N79,0)</f>
        <v>0</v>
      </c>
      <c r="BF79" s="383">
        <f>IF(U79="snížená",N79,0)</f>
        <v>0</v>
      </c>
      <c r="BG79" s="383">
        <f>IF(U79="zákl. přenesená",N79,0)</f>
        <v>0</v>
      </c>
      <c r="BH79" s="383">
        <f>IF(U79="sníž. přenesená",N79,0)</f>
        <v>0</v>
      </c>
      <c r="BI79" s="383">
        <f>IF(U79="nulová",N79,0)</f>
        <v>0</v>
      </c>
      <c r="BJ79" s="336" t="s">
        <v>1</v>
      </c>
      <c r="BK79" s="383">
        <f>ROUND(L79*K79,2)</f>
        <v>0</v>
      </c>
      <c r="BL79" s="336" t="s">
        <v>1371</v>
      </c>
      <c r="BM79" s="336" t="s">
        <v>1747</v>
      </c>
    </row>
    <row r="80" spans="2:65" s="338" customFormat="1" ht="22.5" customHeight="1">
      <c r="B80" s="339"/>
      <c r="C80" s="409"/>
      <c r="D80" s="409"/>
      <c r="E80" s="409"/>
      <c r="F80" s="580" t="s">
        <v>1746</v>
      </c>
      <c r="G80" s="581"/>
      <c r="H80" s="581"/>
      <c r="I80" s="581"/>
      <c r="J80" s="409"/>
      <c r="K80" s="409"/>
      <c r="L80" s="409"/>
      <c r="M80" s="409"/>
      <c r="N80" s="409"/>
      <c r="O80" s="409"/>
      <c r="P80" s="409"/>
      <c r="Q80" s="409"/>
      <c r="R80" s="340"/>
      <c r="T80" s="388"/>
      <c r="U80" s="409"/>
      <c r="V80" s="409"/>
      <c r="W80" s="409"/>
      <c r="X80" s="409"/>
      <c r="Y80" s="409"/>
      <c r="Z80" s="409"/>
      <c r="AA80" s="389"/>
      <c r="AT80" s="336" t="s">
        <v>1377</v>
      </c>
      <c r="AU80" s="336" t="s">
        <v>2</v>
      </c>
    </row>
    <row r="81" spans="2:65" s="338" customFormat="1" ht="22.5" customHeight="1">
      <c r="B81" s="339"/>
      <c r="C81" s="384" t="s">
        <v>1610</v>
      </c>
      <c r="D81" s="384" t="s">
        <v>1346</v>
      </c>
      <c r="E81" s="385" t="s">
        <v>1748</v>
      </c>
      <c r="F81" s="613" t="s">
        <v>1749</v>
      </c>
      <c r="G81" s="614"/>
      <c r="H81" s="614"/>
      <c r="I81" s="615"/>
      <c r="J81" s="386" t="s">
        <v>1394</v>
      </c>
      <c r="K81" s="387">
        <v>13</v>
      </c>
      <c r="L81" s="616">
        <v>0</v>
      </c>
      <c r="M81" s="617"/>
      <c r="N81" s="616">
        <f>ROUND(L81*K81,2)</f>
        <v>0</v>
      </c>
      <c r="O81" s="618"/>
      <c r="P81" s="618"/>
      <c r="Q81" s="617"/>
      <c r="R81" s="340"/>
      <c r="T81" s="388"/>
      <c r="U81" s="409"/>
      <c r="V81" s="409"/>
      <c r="W81" s="409"/>
      <c r="X81" s="409"/>
      <c r="Y81" s="409"/>
      <c r="Z81" s="409"/>
      <c r="AA81" s="389"/>
      <c r="AT81" s="336"/>
      <c r="AU81" s="336"/>
    </row>
    <row r="82" spans="2:65" s="338" customFormat="1" ht="22.5" customHeight="1">
      <c r="B82" s="339"/>
      <c r="C82" s="384"/>
      <c r="D82" s="384"/>
      <c r="E82" s="372" t="s">
        <v>1334</v>
      </c>
      <c r="F82" s="413"/>
      <c r="G82" s="414"/>
      <c r="H82" s="414"/>
      <c r="I82" s="415"/>
      <c r="J82" s="386"/>
      <c r="K82" s="387"/>
      <c r="L82" s="416"/>
      <c r="M82" s="417"/>
      <c r="N82" s="416"/>
      <c r="O82" s="418"/>
      <c r="P82" s="418"/>
      <c r="Q82" s="417"/>
      <c r="R82" s="340"/>
      <c r="T82" s="388"/>
      <c r="U82" s="409"/>
      <c r="V82" s="409"/>
      <c r="W82" s="409"/>
      <c r="X82" s="409"/>
      <c r="Y82" s="409"/>
      <c r="Z82" s="409"/>
      <c r="AA82" s="389"/>
      <c r="AT82" s="336"/>
      <c r="AU82" s="336"/>
    </row>
    <row r="83" spans="2:65" s="338" customFormat="1" ht="31.5" customHeight="1">
      <c r="B83" s="373"/>
      <c r="C83" s="384" t="s">
        <v>1610</v>
      </c>
      <c r="D83" s="374" t="s">
        <v>1338</v>
      </c>
      <c r="E83" s="375" t="s">
        <v>1356</v>
      </c>
      <c r="F83" s="605" t="s">
        <v>1357</v>
      </c>
      <c r="G83" s="606"/>
      <c r="H83" s="606"/>
      <c r="I83" s="607"/>
      <c r="J83" s="376" t="s">
        <v>832</v>
      </c>
      <c r="K83" s="377">
        <v>1</v>
      </c>
      <c r="L83" s="608">
        <v>0</v>
      </c>
      <c r="M83" s="609"/>
      <c r="N83" s="608">
        <f>ROUND(L83*K83,2)</f>
        <v>0</v>
      </c>
      <c r="O83" s="610"/>
      <c r="P83" s="610"/>
      <c r="Q83" s="609"/>
      <c r="R83" s="378"/>
      <c r="T83" s="379" t="s">
        <v>1111</v>
      </c>
      <c r="U83" s="380" t="s">
        <v>1330</v>
      </c>
      <c r="V83" s="381">
        <v>0</v>
      </c>
      <c r="W83" s="381">
        <f>V83*K83</f>
        <v>0</v>
      </c>
      <c r="X83" s="381">
        <v>0</v>
      </c>
      <c r="Y83" s="381">
        <f>X83*K83</f>
        <v>0</v>
      </c>
      <c r="Z83" s="381">
        <v>0</v>
      </c>
      <c r="AA83" s="382">
        <f>Z83*K83</f>
        <v>0</v>
      </c>
      <c r="AR83" s="336" t="s">
        <v>1375</v>
      </c>
      <c r="AT83" s="336" t="s">
        <v>1346</v>
      </c>
      <c r="AU83" s="336" t="s">
        <v>2</v>
      </c>
      <c r="AY83" s="336" t="s">
        <v>1370</v>
      </c>
      <c r="BE83" s="383">
        <f>IF(U83="základní",N83,0)</f>
        <v>0</v>
      </c>
      <c r="BF83" s="383">
        <f>IF(U83="snížená",N83,0)</f>
        <v>0</v>
      </c>
      <c r="BG83" s="383">
        <f>IF(U83="zákl. přenesená",N83,0)</f>
        <v>0</v>
      </c>
      <c r="BH83" s="383">
        <f>IF(U83="sníž. přenesená",N83,0)</f>
        <v>0</v>
      </c>
      <c r="BI83" s="383">
        <f>IF(U83="nulová",N83,0)</f>
        <v>0</v>
      </c>
      <c r="BJ83" s="336" t="s">
        <v>1</v>
      </c>
      <c r="BK83" s="383">
        <f>ROUND(L83*K83,2)</f>
        <v>0</v>
      </c>
      <c r="BL83" s="336" t="s">
        <v>1371</v>
      </c>
      <c r="BM83" s="336" t="s">
        <v>1750</v>
      </c>
    </row>
    <row r="84" spans="2:65" s="338" customFormat="1" ht="6.95" customHeight="1">
      <c r="B84" s="342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4"/>
    </row>
    <row r="97" spans="6:6" ht="15">
      <c r="F97" s="372"/>
    </row>
  </sheetData>
  <mergeCells count="173">
    <mergeCell ref="F71:I71"/>
    <mergeCell ref="L71:M71"/>
    <mergeCell ref="N71:Q71"/>
    <mergeCell ref="F83:I83"/>
    <mergeCell ref="L83:M83"/>
    <mergeCell ref="N83:Q83"/>
    <mergeCell ref="F72:I72"/>
    <mergeCell ref="F73:I73"/>
    <mergeCell ref="L73:M73"/>
    <mergeCell ref="N73:Q73"/>
    <mergeCell ref="F74:I74"/>
    <mergeCell ref="F75:I75"/>
    <mergeCell ref="L75:M75"/>
    <mergeCell ref="N75:Q75"/>
    <mergeCell ref="F76:I76"/>
    <mergeCell ref="L76:M76"/>
    <mergeCell ref="N76:Q76"/>
    <mergeCell ref="F80:I80"/>
    <mergeCell ref="F81:I81"/>
    <mergeCell ref="L81:M81"/>
    <mergeCell ref="N81:Q81"/>
    <mergeCell ref="F66:I66"/>
    <mergeCell ref="F67:I67"/>
    <mergeCell ref="L67:M67"/>
    <mergeCell ref="N67:Q67"/>
    <mergeCell ref="F68:I68"/>
    <mergeCell ref="F69:I69"/>
    <mergeCell ref="L69:M69"/>
    <mergeCell ref="N69:Q69"/>
    <mergeCell ref="F70:I70"/>
    <mergeCell ref="L70:M70"/>
    <mergeCell ref="N70:Q70"/>
    <mergeCell ref="F62:I62"/>
    <mergeCell ref="F63:I63"/>
    <mergeCell ref="L63:M63"/>
    <mergeCell ref="N63:Q63"/>
    <mergeCell ref="F64:I64"/>
    <mergeCell ref="L64:M64"/>
    <mergeCell ref="N64:Q64"/>
    <mergeCell ref="F65:I65"/>
    <mergeCell ref="L65:M65"/>
    <mergeCell ref="N65:Q65"/>
    <mergeCell ref="F58:I58"/>
    <mergeCell ref="F59:I59"/>
    <mergeCell ref="L59:M59"/>
    <mergeCell ref="N59:Q59"/>
    <mergeCell ref="F60:I60"/>
    <mergeCell ref="L60:M60"/>
    <mergeCell ref="N60:Q60"/>
    <mergeCell ref="F61:I61"/>
    <mergeCell ref="L61:M61"/>
    <mergeCell ref="N61:Q61"/>
    <mergeCell ref="F55:I55"/>
    <mergeCell ref="L55:M55"/>
    <mergeCell ref="N55:Q55"/>
    <mergeCell ref="F56:I56"/>
    <mergeCell ref="L56:M56"/>
    <mergeCell ref="N56:Q56"/>
    <mergeCell ref="F57:I57"/>
    <mergeCell ref="L57:M57"/>
    <mergeCell ref="N57:Q57"/>
    <mergeCell ref="F52:I52"/>
    <mergeCell ref="L52:M52"/>
    <mergeCell ref="N52:Q52"/>
    <mergeCell ref="F53:I53"/>
    <mergeCell ref="L53:M53"/>
    <mergeCell ref="N53:Q53"/>
    <mergeCell ref="F54:I54"/>
    <mergeCell ref="L54:M54"/>
    <mergeCell ref="N54:Q54"/>
    <mergeCell ref="F49:I49"/>
    <mergeCell ref="L49:M49"/>
    <mergeCell ref="N49:Q49"/>
    <mergeCell ref="F50:I50"/>
    <mergeCell ref="L50:M50"/>
    <mergeCell ref="N50:Q50"/>
    <mergeCell ref="F51:I51"/>
    <mergeCell ref="L51:M51"/>
    <mergeCell ref="N51:Q51"/>
    <mergeCell ref="L43:M43"/>
    <mergeCell ref="N43:Q43"/>
    <mergeCell ref="F44:I44"/>
    <mergeCell ref="L44:M44"/>
    <mergeCell ref="N44:Q44"/>
    <mergeCell ref="F45:I45"/>
    <mergeCell ref="N46:Q46"/>
    <mergeCell ref="N47:Q47"/>
    <mergeCell ref="F48:I48"/>
    <mergeCell ref="L48:M48"/>
    <mergeCell ref="N48:Q48"/>
    <mergeCell ref="F28:I28"/>
    <mergeCell ref="L28:M28"/>
    <mergeCell ref="N28:Q28"/>
    <mergeCell ref="F29:I29"/>
    <mergeCell ref="L29:M29"/>
    <mergeCell ref="N29:Q29"/>
    <mergeCell ref="F30:I30"/>
    <mergeCell ref="L30:M30"/>
    <mergeCell ref="N30:Q30"/>
    <mergeCell ref="N24:Q24"/>
    <mergeCell ref="F25:I25"/>
    <mergeCell ref="L25:M25"/>
    <mergeCell ref="N25:Q25"/>
    <mergeCell ref="F26:I26"/>
    <mergeCell ref="L26:M26"/>
    <mergeCell ref="N26:Q26"/>
    <mergeCell ref="F27:I27"/>
    <mergeCell ref="L27:M27"/>
    <mergeCell ref="N27:Q27"/>
    <mergeCell ref="F24:I24"/>
    <mergeCell ref="L24:M24"/>
    <mergeCell ref="F6:P6"/>
    <mergeCell ref="C4:Q4"/>
    <mergeCell ref="F7:P7"/>
    <mergeCell ref="M9:P9"/>
    <mergeCell ref="M11:Q11"/>
    <mergeCell ref="M12:Q12"/>
    <mergeCell ref="F14:I14"/>
    <mergeCell ref="L14:M14"/>
    <mergeCell ref="N14:Q14"/>
    <mergeCell ref="N15:Q15"/>
    <mergeCell ref="N16:Q16"/>
    <mergeCell ref="N17:Q17"/>
    <mergeCell ref="F18:I18"/>
    <mergeCell ref="L18:M18"/>
    <mergeCell ref="N18:Q18"/>
    <mergeCell ref="F19:I19"/>
    <mergeCell ref="F20:I20"/>
    <mergeCell ref="L20:M20"/>
    <mergeCell ref="N20:Q20"/>
    <mergeCell ref="F21:I21"/>
    <mergeCell ref="L21:M21"/>
    <mergeCell ref="N21:Q21"/>
    <mergeCell ref="F22:I22"/>
    <mergeCell ref="L22:M22"/>
    <mergeCell ref="N22:Q22"/>
    <mergeCell ref="F23:I23"/>
    <mergeCell ref="L23:M23"/>
    <mergeCell ref="N23:Q23"/>
    <mergeCell ref="N31:Q31"/>
    <mergeCell ref="F32:I32"/>
    <mergeCell ref="L32:M32"/>
    <mergeCell ref="N32:Q32"/>
    <mergeCell ref="F33:I33"/>
    <mergeCell ref="L33:M33"/>
    <mergeCell ref="N33:Q33"/>
    <mergeCell ref="F34:I34"/>
    <mergeCell ref="L34:M34"/>
    <mergeCell ref="N34:Q34"/>
    <mergeCell ref="F35:I35"/>
    <mergeCell ref="L35:M35"/>
    <mergeCell ref="N35:Q35"/>
    <mergeCell ref="F77:I77"/>
    <mergeCell ref="L77:M77"/>
    <mergeCell ref="N77:Q77"/>
    <mergeCell ref="F78:I78"/>
    <mergeCell ref="F79:I79"/>
    <mergeCell ref="L79:M79"/>
    <mergeCell ref="N79:Q79"/>
    <mergeCell ref="F36:I36"/>
    <mergeCell ref="F37:I37"/>
    <mergeCell ref="L37:M37"/>
    <mergeCell ref="N37:Q37"/>
    <mergeCell ref="F38:I38"/>
    <mergeCell ref="F39:I39"/>
    <mergeCell ref="L39:M39"/>
    <mergeCell ref="N39:Q39"/>
    <mergeCell ref="F40:I40"/>
    <mergeCell ref="F41:I41"/>
    <mergeCell ref="L41:M41"/>
    <mergeCell ref="N41:Q41"/>
    <mergeCell ref="F42:I42"/>
    <mergeCell ref="F43:I43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61"/>
  <sheetViews>
    <sheetView workbookViewId="0">
      <selection activeCell="L61" sqref="L61"/>
    </sheetView>
  </sheetViews>
  <sheetFormatPr defaultRowHeight="13.5"/>
  <cols>
    <col min="1" max="1" width="7.140625" style="411" customWidth="1"/>
    <col min="2" max="2" width="1.42578125" style="411" customWidth="1"/>
    <col min="3" max="3" width="3.5703125" style="411" customWidth="1"/>
    <col min="4" max="4" width="3.7109375" style="411" customWidth="1"/>
    <col min="5" max="5" width="14.7109375" style="411" customWidth="1"/>
    <col min="6" max="7" width="9.5703125" style="411" customWidth="1"/>
    <col min="8" max="8" width="10.7109375" style="411" customWidth="1"/>
    <col min="9" max="9" width="6" style="411" customWidth="1"/>
    <col min="10" max="10" width="4.42578125" style="411" customWidth="1"/>
    <col min="11" max="11" width="9.85546875" style="411" customWidth="1"/>
    <col min="12" max="12" width="10.28515625" style="411" customWidth="1"/>
    <col min="13" max="14" width="5.140625" style="411" customWidth="1"/>
    <col min="15" max="15" width="1.7109375" style="411" customWidth="1"/>
    <col min="16" max="16" width="10.7109375" style="411" customWidth="1"/>
    <col min="17" max="17" width="3.5703125" style="411" customWidth="1"/>
    <col min="18" max="18" width="1.42578125" style="411" customWidth="1"/>
    <col min="19" max="19" width="7" style="411" customWidth="1"/>
    <col min="20" max="20" width="25.42578125" style="411" hidden="1" customWidth="1"/>
    <col min="21" max="21" width="14" style="411" hidden="1" customWidth="1"/>
    <col min="22" max="22" width="10.5703125" style="411" hidden="1" customWidth="1"/>
    <col min="23" max="23" width="14" style="411" hidden="1" customWidth="1"/>
    <col min="24" max="24" width="10.42578125" style="411" hidden="1" customWidth="1"/>
    <col min="25" max="25" width="12.85546875" style="411" hidden="1" customWidth="1"/>
    <col min="26" max="26" width="9.42578125" style="411" hidden="1" customWidth="1"/>
    <col min="27" max="27" width="12.85546875" style="411" hidden="1" customWidth="1"/>
    <col min="28" max="28" width="14" style="411" hidden="1" customWidth="1"/>
    <col min="29" max="29" width="9.42578125" style="411" customWidth="1"/>
    <col min="30" max="30" width="12.85546875" style="411" customWidth="1"/>
    <col min="31" max="31" width="14" style="411" customWidth="1"/>
    <col min="32" max="43" width="9.140625" style="411"/>
    <col min="44" max="64" width="8" style="411" hidden="1" customWidth="1"/>
    <col min="65" max="256" width="9.140625" style="411"/>
    <col min="257" max="257" width="7.140625" style="411" customWidth="1"/>
    <col min="258" max="258" width="1.42578125" style="411" customWidth="1"/>
    <col min="259" max="259" width="3.5703125" style="411" customWidth="1"/>
    <col min="260" max="260" width="3.7109375" style="411" customWidth="1"/>
    <col min="261" max="261" width="14.7109375" style="411" customWidth="1"/>
    <col min="262" max="263" width="9.5703125" style="411" customWidth="1"/>
    <col min="264" max="264" width="10.7109375" style="411" customWidth="1"/>
    <col min="265" max="265" width="6" style="411" customWidth="1"/>
    <col min="266" max="266" width="4.42578125" style="411" customWidth="1"/>
    <col min="267" max="267" width="9.85546875" style="411" customWidth="1"/>
    <col min="268" max="268" width="10.28515625" style="411" customWidth="1"/>
    <col min="269" max="270" width="5.140625" style="411" customWidth="1"/>
    <col min="271" max="271" width="1.7109375" style="411" customWidth="1"/>
    <col min="272" max="272" width="10.7109375" style="411" customWidth="1"/>
    <col min="273" max="273" width="3.5703125" style="411" customWidth="1"/>
    <col min="274" max="274" width="1.42578125" style="411" customWidth="1"/>
    <col min="275" max="275" width="7" style="411" customWidth="1"/>
    <col min="276" max="284" width="0" style="411" hidden="1" customWidth="1"/>
    <col min="285" max="285" width="9.42578125" style="411" customWidth="1"/>
    <col min="286" max="286" width="12.85546875" style="411" customWidth="1"/>
    <col min="287" max="287" width="14" style="411" customWidth="1"/>
    <col min="288" max="299" width="9.140625" style="411"/>
    <col min="300" max="320" width="0" style="411" hidden="1" customWidth="1"/>
    <col min="321" max="512" width="9.140625" style="411"/>
    <col min="513" max="513" width="7.140625" style="411" customWidth="1"/>
    <col min="514" max="514" width="1.42578125" style="411" customWidth="1"/>
    <col min="515" max="515" width="3.5703125" style="411" customWidth="1"/>
    <col min="516" max="516" width="3.7109375" style="411" customWidth="1"/>
    <col min="517" max="517" width="14.7109375" style="411" customWidth="1"/>
    <col min="518" max="519" width="9.5703125" style="411" customWidth="1"/>
    <col min="520" max="520" width="10.7109375" style="411" customWidth="1"/>
    <col min="521" max="521" width="6" style="411" customWidth="1"/>
    <col min="522" max="522" width="4.42578125" style="411" customWidth="1"/>
    <col min="523" max="523" width="9.85546875" style="411" customWidth="1"/>
    <col min="524" max="524" width="10.28515625" style="411" customWidth="1"/>
    <col min="525" max="526" width="5.140625" style="411" customWidth="1"/>
    <col min="527" max="527" width="1.7109375" style="411" customWidth="1"/>
    <col min="528" max="528" width="10.7109375" style="411" customWidth="1"/>
    <col min="529" max="529" width="3.5703125" style="411" customWidth="1"/>
    <col min="530" max="530" width="1.42578125" style="411" customWidth="1"/>
    <col min="531" max="531" width="7" style="411" customWidth="1"/>
    <col min="532" max="540" width="0" style="411" hidden="1" customWidth="1"/>
    <col min="541" max="541" width="9.42578125" style="411" customWidth="1"/>
    <col min="542" max="542" width="12.85546875" style="411" customWidth="1"/>
    <col min="543" max="543" width="14" style="411" customWidth="1"/>
    <col min="544" max="555" width="9.140625" style="411"/>
    <col min="556" max="576" width="0" style="411" hidden="1" customWidth="1"/>
    <col min="577" max="768" width="9.140625" style="411"/>
    <col min="769" max="769" width="7.140625" style="411" customWidth="1"/>
    <col min="770" max="770" width="1.42578125" style="411" customWidth="1"/>
    <col min="771" max="771" width="3.5703125" style="411" customWidth="1"/>
    <col min="772" max="772" width="3.7109375" style="411" customWidth="1"/>
    <col min="773" max="773" width="14.7109375" style="411" customWidth="1"/>
    <col min="774" max="775" width="9.5703125" style="411" customWidth="1"/>
    <col min="776" max="776" width="10.7109375" style="411" customWidth="1"/>
    <col min="777" max="777" width="6" style="411" customWidth="1"/>
    <col min="778" max="778" width="4.42578125" style="411" customWidth="1"/>
    <col min="779" max="779" width="9.85546875" style="411" customWidth="1"/>
    <col min="780" max="780" width="10.28515625" style="411" customWidth="1"/>
    <col min="781" max="782" width="5.140625" style="411" customWidth="1"/>
    <col min="783" max="783" width="1.7109375" style="411" customWidth="1"/>
    <col min="784" max="784" width="10.7109375" style="411" customWidth="1"/>
    <col min="785" max="785" width="3.5703125" style="411" customWidth="1"/>
    <col min="786" max="786" width="1.42578125" style="411" customWidth="1"/>
    <col min="787" max="787" width="7" style="411" customWidth="1"/>
    <col min="788" max="796" width="0" style="411" hidden="1" customWidth="1"/>
    <col min="797" max="797" width="9.42578125" style="411" customWidth="1"/>
    <col min="798" max="798" width="12.85546875" style="411" customWidth="1"/>
    <col min="799" max="799" width="14" style="411" customWidth="1"/>
    <col min="800" max="811" width="9.140625" style="411"/>
    <col min="812" max="832" width="0" style="411" hidden="1" customWidth="1"/>
    <col min="833" max="1024" width="9.140625" style="411"/>
    <col min="1025" max="1025" width="7.140625" style="411" customWidth="1"/>
    <col min="1026" max="1026" width="1.42578125" style="411" customWidth="1"/>
    <col min="1027" max="1027" width="3.5703125" style="411" customWidth="1"/>
    <col min="1028" max="1028" width="3.7109375" style="411" customWidth="1"/>
    <col min="1029" max="1029" width="14.7109375" style="411" customWidth="1"/>
    <col min="1030" max="1031" width="9.5703125" style="411" customWidth="1"/>
    <col min="1032" max="1032" width="10.7109375" style="411" customWidth="1"/>
    <col min="1033" max="1033" width="6" style="411" customWidth="1"/>
    <col min="1034" max="1034" width="4.42578125" style="411" customWidth="1"/>
    <col min="1035" max="1035" width="9.85546875" style="411" customWidth="1"/>
    <col min="1036" max="1036" width="10.28515625" style="411" customWidth="1"/>
    <col min="1037" max="1038" width="5.140625" style="411" customWidth="1"/>
    <col min="1039" max="1039" width="1.7109375" style="411" customWidth="1"/>
    <col min="1040" max="1040" width="10.7109375" style="411" customWidth="1"/>
    <col min="1041" max="1041" width="3.5703125" style="411" customWidth="1"/>
    <col min="1042" max="1042" width="1.42578125" style="411" customWidth="1"/>
    <col min="1043" max="1043" width="7" style="411" customWidth="1"/>
    <col min="1044" max="1052" width="0" style="411" hidden="1" customWidth="1"/>
    <col min="1053" max="1053" width="9.42578125" style="411" customWidth="1"/>
    <col min="1054" max="1054" width="12.85546875" style="411" customWidth="1"/>
    <col min="1055" max="1055" width="14" style="411" customWidth="1"/>
    <col min="1056" max="1067" width="9.140625" style="411"/>
    <col min="1068" max="1088" width="0" style="411" hidden="1" customWidth="1"/>
    <col min="1089" max="1280" width="9.140625" style="411"/>
    <col min="1281" max="1281" width="7.140625" style="411" customWidth="1"/>
    <col min="1282" max="1282" width="1.42578125" style="411" customWidth="1"/>
    <col min="1283" max="1283" width="3.5703125" style="411" customWidth="1"/>
    <col min="1284" max="1284" width="3.7109375" style="411" customWidth="1"/>
    <col min="1285" max="1285" width="14.7109375" style="411" customWidth="1"/>
    <col min="1286" max="1287" width="9.5703125" style="411" customWidth="1"/>
    <col min="1288" max="1288" width="10.7109375" style="411" customWidth="1"/>
    <col min="1289" max="1289" width="6" style="411" customWidth="1"/>
    <col min="1290" max="1290" width="4.42578125" style="411" customWidth="1"/>
    <col min="1291" max="1291" width="9.85546875" style="411" customWidth="1"/>
    <col min="1292" max="1292" width="10.28515625" style="411" customWidth="1"/>
    <col min="1293" max="1294" width="5.140625" style="411" customWidth="1"/>
    <col min="1295" max="1295" width="1.7109375" style="411" customWidth="1"/>
    <col min="1296" max="1296" width="10.7109375" style="411" customWidth="1"/>
    <col min="1297" max="1297" width="3.5703125" style="411" customWidth="1"/>
    <col min="1298" max="1298" width="1.42578125" style="411" customWidth="1"/>
    <col min="1299" max="1299" width="7" style="411" customWidth="1"/>
    <col min="1300" max="1308" width="0" style="411" hidden="1" customWidth="1"/>
    <col min="1309" max="1309" width="9.42578125" style="411" customWidth="1"/>
    <col min="1310" max="1310" width="12.85546875" style="411" customWidth="1"/>
    <col min="1311" max="1311" width="14" style="411" customWidth="1"/>
    <col min="1312" max="1323" width="9.140625" style="411"/>
    <col min="1324" max="1344" width="0" style="411" hidden="1" customWidth="1"/>
    <col min="1345" max="1536" width="9.140625" style="411"/>
    <col min="1537" max="1537" width="7.140625" style="411" customWidth="1"/>
    <col min="1538" max="1538" width="1.42578125" style="411" customWidth="1"/>
    <col min="1539" max="1539" width="3.5703125" style="411" customWidth="1"/>
    <col min="1540" max="1540" width="3.7109375" style="411" customWidth="1"/>
    <col min="1541" max="1541" width="14.7109375" style="411" customWidth="1"/>
    <col min="1542" max="1543" width="9.5703125" style="411" customWidth="1"/>
    <col min="1544" max="1544" width="10.7109375" style="411" customWidth="1"/>
    <col min="1545" max="1545" width="6" style="411" customWidth="1"/>
    <col min="1546" max="1546" width="4.42578125" style="411" customWidth="1"/>
    <col min="1547" max="1547" width="9.85546875" style="411" customWidth="1"/>
    <col min="1548" max="1548" width="10.28515625" style="411" customWidth="1"/>
    <col min="1549" max="1550" width="5.140625" style="411" customWidth="1"/>
    <col min="1551" max="1551" width="1.7109375" style="411" customWidth="1"/>
    <col min="1552" max="1552" width="10.7109375" style="411" customWidth="1"/>
    <col min="1553" max="1553" width="3.5703125" style="411" customWidth="1"/>
    <col min="1554" max="1554" width="1.42578125" style="411" customWidth="1"/>
    <col min="1555" max="1555" width="7" style="411" customWidth="1"/>
    <col min="1556" max="1564" width="0" style="411" hidden="1" customWidth="1"/>
    <col min="1565" max="1565" width="9.42578125" style="411" customWidth="1"/>
    <col min="1566" max="1566" width="12.85546875" style="411" customWidth="1"/>
    <col min="1567" max="1567" width="14" style="411" customWidth="1"/>
    <col min="1568" max="1579" width="9.140625" style="411"/>
    <col min="1580" max="1600" width="0" style="411" hidden="1" customWidth="1"/>
    <col min="1601" max="1792" width="9.140625" style="411"/>
    <col min="1793" max="1793" width="7.140625" style="411" customWidth="1"/>
    <col min="1794" max="1794" width="1.42578125" style="411" customWidth="1"/>
    <col min="1795" max="1795" width="3.5703125" style="411" customWidth="1"/>
    <col min="1796" max="1796" width="3.7109375" style="411" customWidth="1"/>
    <col min="1797" max="1797" width="14.7109375" style="411" customWidth="1"/>
    <col min="1798" max="1799" width="9.5703125" style="411" customWidth="1"/>
    <col min="1800" max="1800" width="10.7109375" style="411" customWidth="1"/>
    <col min="1801" max="1801" width="6" style="411" customWidth="1"/>
    <col min="1802" max="1802" width="4.42578125" style="411" customWidth="1"/>
    <col min="1803" max="1803" width="9.85546875" style="411" customWidth="1"/>
    <col min="1804" max="1804" width="10.28515625" style="411" customWidth="1"/>
    <col min="1805" max="1806" width="5.140625" style="411" customWidth="1"/>
    <col min="1807" max="1807" width="1.7109375" style="411" customWidth="1"/>
    <col min="1808" max="1808" width="10.7109375" style="411" customWidth="1"/>
    <col min="1809" max="1809" width="3.5703125" style="411" customWidth="1"/>
    <col min="1810" max="1810" width="1.42578125" style="411" customWidth="1"/>
    <col min="1811" max="1811" width="7" style="411" customWidth="1"/>
    <col min="1812" max="1820" width="0" style="411" hidden="1" customWidth="1"/>
    <col min="1821" max="1821" width="9.42578125" style="411" customWidth="1"/>
    <col min="1822" max="1822" width="12.85546875" style="411" customWidth="1"/>
    <col min="1823" max="1823" width="14" style="411" customWidth="1"/>
    <col min="1824" max="1835" width="9.140625" style="411"/>
    <col min="1836" max="1856" width="0" style="411" hidden="1" customWidth="1"/>
    <col min="1857" max="2048" width="9.140625" style="411"/>
    <col min="2049" max="2049" width="7.140625" style="411" customWidth="1"/>
    <col min="2050" max="2050" width="1.42578125" style="411" customWidth="1"/>
    <col min="2051" max="2051" width="3.5703125" style="411" customWidth="1"/>
    <col min="2052" max="2052" width="3.7109375" style="411" customWidth="1"/>
    <col min="2053" max="2053" width="14.7109375" style="411" customWidth="1"/>
    <col min="2054" max="2055" width="9.5703125" style="411" customWidth="1"/>
    <col min="2056" max="2056" width="10.7109375" style="411" customWidth="1"/>
    <col min="2057" max="2057" width="6" style="411" customWidth="1"/>
    <col min="2058" max="2058" width="4.42578125" style="411" customWidth="1"/>
    <col min="2059" max="2059" width="9.85546875" style="411" customWidth="1"/>
    <col min="2060" max="2060" width="10.28515625" style="411" customWidth="1"/>
    <col min="2061" max="2062" width="5.140625" style="411" customWidth="1"/>
    <col min="2063" max="2063" width="1.7109375" style="411" customWidth="1"/>
    <col min="2064" max="2064" width="10.7109375" style="411" customWidth="1"/>
    <col min="2065" max="2065" width="3.5703125" style="411" customWidth="1"/>
    <col min="2066" max="2066" width="1.42578125" style="411" customWidth="1"/>
    <col min="2067" max="2067" width="7" style="411" customWidth="1"/>
    <col min="2068" max="2076" width="0" style="411" hidden="1" customWidth="1"/>
    <col min="2077" max="2077" width="9.42578125" style="411" customWidth="1"/>
    <col min="2078" max="2078" width="12.85546875" style="411" customWidth="1"/>
    <col min="2079" max="2079" width="14" style="411" customWidth="1"/>
    <col min="2080" max="2091" width="9.140625" style="411"/>
    <col min="2092" max="2112" width="0" style="411" hidden="1" customWidth="1"/>
    <col min="2113" max="2304" width="9.140625" style="411"/>
    <col min="2305" max="2305" width="7.140625" style="411" customWidth="1"/>
    <col min="2306" max="2306" width="1.42578125" style="411" customWidth="1"/>
    <col min="2307" max="2307" width="3.5703125" style="411" customWidth="1"/>
    <col min="2308" max="2308" width="3.7109375" style="411" customWidth="1"/>
    <col min="2309" max="2309" width="14.7109375" style="411" customWidth="1"/>
    <col min="2310" max="2311" width="9.5703125" style="411" customWidth="1"/>
    <col min="2312" max="2312" width="10.7109375" style="411" customWidth="1"/>
    <col min="2313" max="2313" width="6" style="411" customWidth="1"/>
    <col min="2314" max="2314" width="4.42578125" style="411" customWidth="1"/>
    <col min="2315" max="2315" width="9.85546875" style="411" customWidth="1"/>
    <col min="2316" max="2316" width="10.28515625" style="411" customWidth="1"/>
    <col min="2317" max="2318" width="5.140625" style="411" customWidth="1"/>
    <col min="2319" max="2319" width="1.7109375" style="411" customWidth="1"/>
    <col min="2320" max="2320" width="10.7109375" style="411" customWidth="1"/>
    <col min="2321" max="2321" width="3.5703125" style="411" customWidth="1"/>
    <col min="2322" max="2322" width="1.42578125" style="411" customWidth="1"/>
    <col min="2323" max="2323" width="7" style="411" customWidth="1"/>
    <col min="2324" max="2332" width="0" style="411" hidden="1" customWidth="1"/>
    <col min="2333" max="2333" width="9.42578125" style="411" customWidth="1"/>
    <col min="2334" max="2334" width="12.85546875" style="411" customWidth="1"/>
    <col min="2335" max="2335" width="14" style="411" customWidth="1"/>
    <col min="2336" max="2347" width="9.140625" style="411"/>
    <col min="2348" max="2368" width="0" style="411" hidden="1" customWidth="1"/>
    <col min="2369" max="2560" width="9.140625" style="411"/>
    <col min="2561" max="2561" width="7.140625" style="411" customWidth="1"/>
    <col min="2562" max="2562" width="1.42578125" style="411" customWidth="1"/>
    <col min="2563" max="2563" width="3.5703125" style="411" customWidth="1"/>
    <col min="2564" max="2564" width="3.7109375" style="411" customWidth="1"/>
    <col min="2565" max="2565" width="14.7109375" style="411" customWidth="1"/>
    <col min="2566" max="2567" width="9.5703125" style="411" customWidth="1"/>
    <col min="2568" max="2568" width="10.7109375" style="411" customWidth="1"/>
    <col min="2569" max="2569" width="6" style="411" customWidth="1"/>
    <col min="2570" max="2570" width="4.42578125" style="411" customWidth="1"/>
    <col min="2571" max="2571" width="9.85546875" style="411" customWidth="1"/>
    <col min="2572" max="2572" width="10.28515625" style="411" customWidth="1"/>
    <col min="2573" max="2574" width="5.140625" style="411" customWidth="1"/>
    <col min="2575" max="2575" width="1.7109375" style="411" customWidth="1"/>
    <col min="2576" max="2576" width="10.7109375" style="411" customWidth="1"/>
    <col min="2577" max="2577" width="3.5703125" style="411" customWidth="1"/>
    <col min="2578" max="2578" width="1.42578125" style="411" customWidth="1"/>
    <col min="2579" max="2579" width="7" style="411" customWidth="1"/>
    <col min="2580" max="2588" width="0" style="411" hidden="1" customWidth="1"/>
    <col min="2589" max="2589" width="9.42578125" style="411" customWidth="1"/>
    <col min="2590" max="2590" width="12.85546875" style="411" customWidth="1"/>
    <col min="2591" max="2591" width="14" style="411" customWidth="1"/>
    <col min="2592" max="2603" width="9.140625" style="411"/>
    <col min="2604" max="2624" width="0" style="411" hidden="1" customWidth="1"/>
    <col min="2625" max="2816" width="9.140625" style="411"/>
    <col min="2817" max="2817" width="7.140625" style="411" customWidth="1"/>
    <col min="2818" max="2818" width="1.42578125" style="411" customWidth="1"/>
    <col min="2819" max="2819" width="3.5703125" style="411" customWidth="1"/>
    <col min="2820" max="2820" width="3.7109375" style="411" customWidth="1"/>
    <col min="2821" max="2821" width="14.7109375" style="411" customWidth="1"/>
    <col min="2822" max="2823" width="9.5703125" style="411" customWidth="1"/>
    <col min="2824" max="2824" width="10.7109375" style="411" customWidth="1"/>
    <col min="2825" max="2825" width="6" style="411" customWidth="1"/>
    <col min="2826" max="2826" width="4.42578125" style="411" customWidth="1"/>
    <col min="2827" max="2827" width="9.85546875" style="411" customWidth="1"/>
    <col min="2828" max="2828" width="10.28515625" style="411" customWidth="1"/>
    <col min="2829" max="2830" width="5.140625" style="411" customWidth="1"/>
    <col min="2831" max="2831" width="1.7109375" style="411" customWidth="1"/>
    <col min="2832" max="2832" width="10.7109375" style="411" customWidth="1"/>
    <col min="2833" max="2833" width="3.5703125" style="411" customWidth="1"/>
    <col min="2834" max="2834" width="1.42578125" style="411" customWidth="1"/>
    <col min="2835" max="2835" width="7" style="411" customWidth="1"/>
    <col min="2836" max="2844" width="0" style="411" hidden="1" customWidth="1"/>
    <col min="2845" max="2845" width="9.42578125" style="411" customWidth="1"/>
    <col min="2846" max="2846" width="12.85546875" style="411" customWidth="1"/>
    <col min="2847" max="2847" width="14" style="411" customWidth="1"/>
    <col min="2848" max="2859" width="9.140625" style="411"/>
    <col min="2860" max="2880" width="0" style="411" hidden="1" customWidth="1"/>
    <col min="2881" max="3072" width="9.140625" style="411"/>
    <col min="3073" max="3073" width="7.140625" style="411" customWidth="1"/>
    <col min="3074" max="3074" width="1.42578125" style="411" customWidth="1"/>
    <col min="3075" max="3075" width="3.5703125" style="411" customWidth="1"/>
    <col min="3076" max="3076" width="3.7109375" style="411" customWidth="1"/>
    <col min="3077" max="3077" width="14.7109375" style="411" customWidth="1"/>
    <col min="3078" max="3079" width="9.5703125" style="411" customWidth="1"/>
    <col min="3080" max="3080" width="10.7109375" style="411" customWidth="1"/>
    <col min="3081" max="3081" width="6" style="411" customWidth="1"/>
    <col min="3082" max="3082" width="4.42578125" style="411" customWidth="1"/>
    <col min="3083" max="3083" width="9.85546875" style="411" customWidth="1"/>
    <col min="3084" max="3084" width="10.28515625" style="411" customWidth="1"/>
    <col min="3085" max="3086" width="5.140625" style="411" customWidth="1"/>
    <col min="3087" max="3087" width="1.7109375" style="411" customWidth="1"/>
    <col min="3088" max="3088" width="10.7109375" style="411" customWidth="1"/>
    <col min="3089" max="3089" width="3.5703125" style="411" customWidth="1"/>
    <col min="3090" max="3090" width="1.42578125" style="411" customWidth="1"/>
    <col min="3091" max="3091" width="7" style="411" customWidth="1"/>
    <col min="3092" max="3100" width="0" style="411" hidden="1" customWidth="1"/>
    <col min="3101" max="3101" width="9.42578125" style="411" customWidth="1"/>
    <col min="3102" max="3102" width="12.85546875" style="411" customWidth="1"/>
    <col min="3103" max="3103" width="14" style="411" customWidth="1"/>
    <col min="3104" max="3115" width="9.140625" style="411"/>
    <col min="3116" max="3136" width="0" style="411" hidden="1" customWidth="1"/>
    <col min="3137" max="3328" width="9.140625" style="411"/>
    <col min="3329" max="3329" width="7.140625" style="411" customWidth="1"/>
    <col min="3330" max="3330" width="1.42578125" style="411" customWidth="1"/>
    <col min="3331" max="3331" width="3.5703125" style="411" customWidth="1"/>
    <col min="3332" max="3332" width="3.7109375" style="411" customWidth="1"/>
    <col min="3333" max="3333" width="14.7109375" style="411" customWidth="1"/>
    <col min="3334" max="3335" width="9.5703125" style="411" customWidth="1"/>
    <col min="3336" max="3336" width="10.7109375" style="411" customWidth="1"/>
    <col min="3337" max="3337" width="6" style="411" customWidth="1"/>
    <col min="3338" max="3338" width="4.42578125" style="411" customWidth="1"/>
    <col min="3339" max="3339" width="9.85546875" style="411" customWidth="1"/>
    <col min="3340" max="3340" width="10.28515625" style="411" customWidth="1"/>
    <col min="3341" max="3342" width="5.140625" style="411" customWidth="1"/>
    <col min="3343" max="3343" width="1.7109375" style="411" customWidth="1"/>
    <col min="3344" max="3344" width="10.7109375" style="411" customWidth="1"/>
    <col min="3345" max="3345" width="3.5703125" style="411" customWidth="1"/>
    <col min="3346" max="3346" width="1.42578125" style="411" customWidth="1"/>
    <col min="3347" max="3347" width="7" style="411" customWidth="1"/>
    <col min="3348" max="3356" width="0" style="411" hidden="1" customWidth="1"/>
    <col min="3357" max="3357" width="9.42578125" style="411" customWidth="1"/>
    <col min="3358" max="3358" width="12.85546875" style="411" customWidth="1"/>
    <col min="3359" max="3359" width="14" style="411" customWidth="1"/>
    <col min="3360" max="3371" width="9.140625" style="411"/>
    <col min="3372" max="3392" width="0" style="411" hidden="1" customWidth="1"/>
    <col min="3393" max="3584" width="9.140625" style="411"/>
    <col min="3585" max="3585" width="7.140625" style="411" customWidth="1"/>
    <col min="3586" max="3586" width="1.42578125" style="411" customWidth="1"/>
    <col min="3587" max="3587" width="3.5703125" style="411" customWidth="1"/>
    <col min="3588" max="3588" width="3.7109375" style="411" customWidth="1"/>
    <col min="3589" max="3589" width="14.7109375" style="411" customWidth="1"/>
    <col min="3590" max="3591" width="9.5703125" style="411" customWidth="1"/>
    <col min="3592" max="3592" width="10.7109375" style="411" customWidth="1"/>
    <col min="3593" max="3593" width="6" style="411" customWidth="1"/>
    <col min="3594" max="3594" width="4.42578125" style="411" customWidth="1"/>
    <col min="3595" max="3595" width="9.85546875" style="411" customWidth="1"/>
    <col min="3596" max="3596" width="10.28515625" style="411" customWidth="1"/>
    <col min="3597" max="3598" width="5.140625" style="411" customWidth="1"/>
    <col min="3599" max="3599" width="1.7109375" style="411" customWidth="1"/>
    <col min="3600" max="3600" width="10.7109375" style="411" customWidth="1"/>
    <col min="3601" max="3601" width="3.5703125" style="411" customWidth="1"/>
    <col min="3602" max="3602" width="1.42578125" style="411" customWidth="1"/>
    <col min="3603" max="3603" width="7" style="411" customWidth="1"/>
    <col min="3604" max="3612" width="0" style="411" hidden="1" customWidth="1"/>
    <col min="3613" max="3613" width="9.42578125" style="411" customWidth="1"/>
    <col min="3614" max="3614" width="12.85546875" style="411" customWidth="1"/>
    <col min="3615" max="3615" width="14" style="411" customWidth="1"/>
    <col min="3616" max="3627" width="9.140625" style="411"/>
    <col min="3628" max="3648" width="0" style="411" hidden="1" customWidth="1"/>
    <col min="3649" max="3840" width="9.140625" style="411"/>
    <col min="3841" max="3841" width="7.140625" style="411" customWidth="1"/>
    <col min="3842" max="3842" width="1.42578125" style="411" customWidth="1"/>
    <col min="3843" max="3843" width="3.5703125" style="411" customWidth="1"/>
    <col min="3844" max="3844" width="3.7109375" style="411" customWidth="1"/>
    <col min="3845" max="3845" width="14.7109375" style="411" customWidth="1"/>
    <col min="3846" max="3847" width="9.5703125" style="411" customWidth="1"/>
    <col min="3848" max="3848" width="10.7109375" style="411" customWidth="1"/>
    <col min="3849" max="3849" width="6" style="411" customWidth="1"/>
    <col min="3850" max="3850" width="4.42578125" style="411" customWidth="1"/>
    <col min="3851" max="3851" width="9.85546875" style="411" customWidth="1"/>
    <col min="3852" max="3852" width="10.28515625" style="411" customWidth="1"/>
    <col min="3853" max="3854" width="5.140625" style="411" customWidth="1"/>
    <col min="3855" max="3855" width="1.7109375" style="411" customWidth="1"/>
    <col min="3856" max="3856" width="10.7109375" style="411" customWidth="1"/>
    <col min="3857" max="3857" width="3.5703125" style="411" customWidth="1"/>
    <col min="3858" max="3858" width="1.42578125" style="411" customWidth="1"/>
    <col min="3859" max="3859" width="7" style="411" customWidth="1"/>
    <col min="3860" max="3868" width="0" style="411" hidden="1" customWidth="1"/>
    <col min="3869" max="3869" width="9.42578125" style="411" customWidth="1"/>
    <col min="3870" max="3870" width="12.85546875" style="411" customWidth="1"/>
    <col min="3871" max="3871" width="14" style="411" customWidth="1"/>
    <col min="3872" max="3883" width="9.140625" style="411"/>
    <col min="3884" max="3904" width="0" style="411" hidden="1" customWidth="1"/>
    <col min="3905" max="4096" width="9.140625" style="411"/>
    <col min="4097" max="4097" width="7.140625" style="411" customWidth="1"/>
    <col min="4098" max="4098" width="1.42578125" style="411" customWidth="1"/>
    <col min="4099" max="4099" width="3.5703125" style="411" customWidth="1"/>
    <col min="4100" max="4100" width="3.7109375" style="411" customWidth="1"/>
    <col min="4101" max="4101" width="14.7109375" style="411" customWidth="1"/>
    <col min="4102" max="4103" width="9.5703125" style="411" customWidth="1"/>
    <col min="4104" max="4104" width="10.7109375" style="411" customWidth="1"/>
    <col min="4105" max="4105" width="6" style="411" customWidth="1"/>
    <col min="4106" max="4106" width="4.42578125" style="411" customWidth="1"/>
    <col min="4107" max="4107" width="9.85546875" style="411" customWidth="1"/>
    <col min="4108" max="4108" width="10.28515625" style="411" customWidth="1"/>
    <col min="4109" max="4110" width="5.140625" style="411" customWidth="1"/>
    <col min="4111" max="4111" width="1.7109375" style="411" customWidth="1"/>
    <col min="4112" max="4112" width="10.7109375" style="411" customWidth="1"/>
    <col min="4113" max="4113" width="3.5703125" style="411" customWidth="1"/>
    <col min="4114" max="4114" width="1.42578125" style="411" customWidth="1"/>
    <col min="4115" max="4115" width="7" style="411" customWidth="1"/>
    <col min="4116" max="4124" width="0" style="411" hidden="1" customWidth="1"/>
    <col min="4125" max="4125" width="9.42578125" style="411" customWidth="1"/>
    <col min="4126" max="4126" width="12.85546875" style="411" customWidth="1"/>
    <col min="4127" max="4127" width="14" style="411" customWidth="1"/>
    <col min="4128" max="4139" width="9.140625" style="411"/>
    <col min="4140" max="4160" width="0" style="411" hidden="1" customWidth="1"/>
    <col min="4161" max="4352" width="9.140625" style="411"/>
    <col min="4353" max="4353" width="7.140625" style="411" customWidth="1"/>
    <col min="4354" max="4354" width="1.42578125" style="411" customWidth="1"/>
    <col min="4355" max="4355" width="3.5703125" style="411" customWidth="1"/>
    <col min="4356" max="4356" width="3.7109375" style="411" customWidth="1"/>
    <col min="4357" max="4357" width="14.7109375" style="411" customWidth="1"/>
    <col min="4358" max="4359" width="9.5703125" style="411" customWidth="1"/>
    <col min="4360" max="4360" width="10.7109375" style="411" customWidth="1"/>
    <col min="4361" max="4361" width="6" style="411" customWidth="1"/>
    <col min="4362" max="4362" width="4.42578125" style="411" customWidth="1"/>
    <col min="4363" max="4363" width="9.85546875" style="411" customWidth="1"/>
    <col min="4364" max="4364" width="10.28515625" style="411" customWidth="1"/>
    <col min="4365" max="4366" width="5.140625" style="411" customWidth="1"/>
    <col min="4367" max="4367" width="1.7109375" style="411" customWidth="1"/>
    <col min="4368" max="4368" width="10.7109375" style="411" customWidth="1"/>
    <col min="4369" max="4369" width="3.5703125" style="411" customWidth="1"/>
    <col min="4370" max="4370" width="1.42578125" style="411" customWidth="1"/>
    <col min="4371" max="4371" width="7" style="411" customWidth="1"/>
    <col min="4372" max="4380" width="0" style="411" hidden="1" customWidth="1"/>
    <col min="4381" max="4381" width="9.42578125" style="411" customWidth="1"/>
    <col min="4382" max="4382" width="12.85546875" style="411" customWidth="1"/>
    <col min="4383" max="4383" width="14" style="411" customWidth="1"/>
    <col min="4384" max="4395" width="9.140625" style="411"/>
    <col min="4396" max="4416" width="0" style="411" hidden="1" customWidth="1"/>
    <col min="4417" max="4608" width="9.140625" style="411"/>
    <col min="4609" max="4609" width="7.140625" style="411" customWidth="1"/>
    <col min="4610" max="4610" width="1.42578125" style="411" customWidth="1"/>
    <col min="4611" max="4611" width="3.5703125" style="411" customWidth="1"/>
    <col min="4612" max="4612" width="3.7109375" style="411" customWidth="1"/>
    <col min="4613" max="4613" width="14.7109375" style="411" customWidth="1"/>
    <col min="4614" max="4615" width="9.5703125" style="411" customWidth="1"/>
    <col min="4616" max="4616" width="10.7109375" style="411" customWidth="1"/>
    <col min="4617" max="4617" width="6" style="411" customWidth="1"/>
    <col min="4618" max="4618" width="4.42578125" style="411" customWidth="1"/>
    <col min="4619" max="4619" width="9.85546875" style="411" customWidth="1"/>
    <col min="4620" max="4620" width="10.28515625" style="411" customWidth="1"/>
    <col min="4621" max="4622" width="5.140625" style="411" customWidth="1"/>
    <col min="4623" max="4623" width="1.7109375" style="411" customWidth="1"/>
    <col min="4624" max="4624" width="10.7109375" style="411" customWidth="1"/>
    <col min="4625" max="4625" width="3.5703125" style="411" customWidth="1"/>
    <col min="4626" max="4626" width="1.42578125" style="411" customWidth="1"/>
    <col min="4627" max="4627" width="7" style="411" customWidth="1"/>
    <col min="4628" max="4636" width="0" style="411" hidden="1" customWidth="1"/>
    <col min="4637" max="4637" width="9.42578125" style="411" customWidth="1"/>
    <col min="4638" max="4638" width="12.85546875" style="411" customWidth="1"/>
    <col min="4639" max="4639" width="14" style="411" customWidth="1"/>
    <col min="4640" max="4651" width="9.140625" style="411"/>
    <col min="4652" max="4672" width="0" style="411" hidden="1" customWidth="1"/>
    <col min="4673" max="4864" width="9.140625" style="411"/>
    <col min="4865" max="4865" width="7.140625" style="411" customWidth="1"/>
    <col min="4866" max="4866" width="1.42578125" style="411" customWidth="1"/>
    <col min="4867" max="4867" width="3.5703125" style="411" customWidth="1"/>
    <col min="4868" max="4868" width="3.7109375" style="411" customWidth="1"/>
    <col min="4869" max="4869" width="14.7109375" style="411" customWidth="1"/>
    <col min="4870" max="4871" width="9.5703125" style="411" customWidth="1"/>
    <col min="4872" max="4872" width="10.7109375" style="411" customWidth="1"/>
    <col min="4873" max="4873" width="6" style="411" customWidth="1"/>
    <col min="4874" max="4874" width="4.42578125" style="411" customWidth="1"/>
    <col min="4875" max="4875" width="9.85546875" style="411" customWidth="1"/>
    <col min="4876" max="4876" width="10.28515625" style="411" customWidth="1"/>
    <col min="4877" max="4878" width="5.140625" style="411" customWidth="1"/>
    <col min="4879" max="4879" width="1.7109375" style="411" customWidth="1"/>
    <col min="4880" max="4880" width="10.7109375" style="411" customWidth="1"/>
    <col min="4881" max="4881" width="3.5703125" style="411" customWidth="1"/>
    <col min="4882" max="4882" width="1.42578125" style="411" customWidth="1"/>
    <col min="4883" max="4883" width="7" style="411" customWidth="1"/>
    <col min="4884" max="4892" width="0" style="411" hidden="1" customWidth="1"/>
    <col min="4893" max="4893" width="9.42578125" style="411" customWidth="1"/>
    <col min="4894" max="4894" width="12.85546875" style="411" customWidth="1"/>
    <col min="4895" max="4895" width="14" style="411" customWidth="1"/>
    <col min="4896" max="4907" width="9.140625" style="411"/>
    <col min="4908" max="4928" width="0" style="411" hidden="1" customWidth="1"/>
    <col min="4929" max="5120" width="9.140625" style="411"/>
    <col min="5121" max="5121" width="7.140625" style="411" customWidth="1"/>
    <col min="5122" max="5122" width="1.42578125" style="411" customWidth="1"/>
    <col min="5123" max="5123" width="3.5703125" style="411" customWidth="1"/>
    <col min="5124" max="5124" width="3.7109375" style="411" customWidth="1"/>
    <col min="5125" max="5125" width="14.7109375" style="411" customWidth="1"/>
    <col min="5126" max="5127" width="9.5703125" style="411" customWidth="1"/>
    <col min="5128" max="5128" width="10.7109375" style="411" customWidth="1"/>
    <col min="5129" max="5129" width="6" style="411" customWidth="1"/>
    <col min="5130" max="5130" width="4.42578125" style="411" customWidth="1"/>
    <col min="5131" max="5131" width="9.85546875" style="411" customWidth="1"/>
    <col min="5132" max="5132" width="10.28515625" style="411" customWidth="1"/>
    <col min="5133" max="5134" width="5.140625" style="411" customWidth="1"/>
    <col min="5135" max="5135" width="1.7109375" style="411" customWidth="1"/>
    <col min="5136" max="5136" width="10.7109375" style="411" customWidth="1"/>
    <col min="5137" max="5137" width="3.5703125" style="411" customWidth="1"/>
    <col min="5138" max="5138" width="1.42578125" style="411" customWidth="1"/>
    <col min="5139" max="5139" width="7" style="411" customWidth="1"/>
    <col min="5140" max="5148" width="0" style="411" hidden="1" customWidth="1"/>
    <col min="5149" max="5149" width="9.42578125" style="411" customWidth="1"/>
    <col min="5150" max="5150" width="12.85546875" style="411" customWidth="1"/>
    <col min="5151" max="5151" width="14" style="411" customWidth="1"/>
    <col min="5152" max="5163" width="9.140625" style="411"/>
    <col min="5164" max="5184" width="0" style="411" hidden="1" customWidth="1"/>
    <col min="5185" max="5376" width="9.140625" style="411"/>
    <col min="5377" max="5377" width="7.140625" style="411" customWidth="1"/>
    <col min="5378" max="5378" width="1.42578125" style="411" customWidth="1"/>
    <col min="5379" max="5379" width="3.5703125" style="411" customWidth="1"/>
    <col min="5380" max="5380" width="3.7109375" style="411" customWidth="1"/>
    <col min="5381" max="5381" width="14.7109375" style="411" customWidth="1"/>
    <col min="5382" max="5383" width="9.5703125" style="411" customWidth="1"/>
    <col min="5384" max="5384" width="10.7109375" style="411" customWidth="1"/>
    <col min="5385" max="5385" width="6" style="411" customWidth="1"/>
    <col min="5386" max="5386" width="4.42578125" style="411" customWidth="1"/>
    <col min="5387" max="5387" width="9.85546875" style="411" customWidth="1"/>
    <col min="5388" max="5388" width="10.28515625" style="411" customWidth="1"/>
    <col min="5389" max="5390" width="5.140625" style="411" customWidth="1"/>
    <col min="5391" max="5391" width="1.7109375" style="411" customWidth="1"/>
    <col min="5392" max="5392" width="10.7109375" style="411" customWidth="1"/>
    <col min="5393" max="5393" width="3.5703125" style="411" customWidth="1"/>
    <col min="5394" max="5394" width="1.42578125" style="411" customWidth="1"/>
    <col min="5395" max="5395" width="7" style="411" customWidth="1"/>
    <col min="5396" max="5404" width="0" style="411" hidden="1" customWidth="1"/>
    <col min="5405" max="5405" width="9.42578125" style="411" customWidth="1"/>
    <col min="5406" max="5406" width="12.85546875" style="411" customWidth="1"/>
    <col min="5407" max="5407" width="14" style="411" customWidth="1"/>
    <col min="5408" max="5419" width="9.140625" style="411"/>
    <col min="5420" max="5440" width="0" style="411" hidden="1" customWidth="1"/>
    <col min="5441" max="5632" width="9.140625" style="411"/>
    <col min="5633" max="5633" width="7.140625" style="411" customWidth="1"/>
    <col min="5634" max="5634" width="1.42578125" style="411" customWidth="1"/>
    <col min="5635" max="5635" width="3.5703125" style="411" customWidth="1"/>
    <col min="5636" max="5636" width="3.7109375" style="411" customWidth="1"/>
    <col min="5637" max="5637" width="14.7109375" style="411" customWidth="1"/>
    <col min="5638" max="5639" width="9.5703125" style="411" customWidth="1"/>
    <col min="5640" max="5640" width="10.7109375" style="411" customWidth="1"/>
    <col min="5641" max="5641" width="6" style="411" customWidth="1"/>
    <col min="5642" max="5642" width="4.42578125" style="411" customWidth="1"/>
    <col min="5643" max="5643" width="9.85546875" style="411" customWidth="1"/>
    <col min="5644" max="5644" width="10.28515625" style="411" customWidth="1"/>
    <col min="5645" max="5646" width="5.140625" style="411" customWidth="1"/>
    <col min="5647" max="5647" width="1.7109375" style="411" customWidth="1"/>
    <col min="5648" max="5648" width="10.7109375" style="411" customWidth="1"/>
    <col min="5649" max="5649" width="3.5703125" style="411" customWidth="1"/>
    <col min="5650" max="5650" width="1.42578125" style="411" customWidth="1"/>
    <col min="5651" max="5651" width="7" style="411" customWidth="1"/>
    <col min="5652" max="5660" width="0" style="411" hidden="1" customWidth="1"/>
    <col min="5661" max="5661" width="9.42578125" style="411" customWidth="1"/>
    <col min="5662" max="5662" width="12.85546875" style="411" customWidth="1"/>
    <col min="5663" max="5663" width="14" style="411" customWidth="1"/>
    <col min="5664" max="5675" width="9.140625" style="411"/>
    <col min="5676" max="5696" width="0" style="411" hidden="1" customWidth="1"/>
    <col min="5697" max="5888" width="9.140625" style="411"/>
    <col min="5889" max="5889" width="7.140625" style="411" customWidth="1"/>
    <col min="5890" max="5890" width="1.42578125" style="411" customWidth="1"/>
    <col min="5891" max="5891" width="3.5703125" style="411" customWidth="1"/>
    <col min="5892" max="5892" width="3.7109375" style="411" customWidth="1"/>
    <col min="5893" max="5893" width="14.7109375" style="411" customWidth="1"/>
    <col min="5894" max="5895" width="9.5703125" style="411" customWidth="1"/>
    <col min="5896" max="5896" width="10.7109375" style="411" customWidth="1"/>
    <col min="5897" max="5897" width="6" style="411" customWidth="1"/>
    <col min="5898" max="5898" width="4.42578125" style="411" customWidth="1"/>
    <col min="5899" max="5899" width="9.85546875" style="411" customWidth="1"/>
    <col min="5900" max="5900" width="10.28515625" style="411" customWidth="1"/>
    <col min="5901" max="5902" width="5.140625" style="411" customWidth="1"/>
    <col min="5903" max="5903" width="1.7109375" style="411" customWidth="1"/>
    <col min="5904" max="5904" width="10.7109375" style="411" customWidth="1"/>
    <col min="5905" max="5905" width="3.5703125" style="411" customWidth="1"/>
    <col min="5906" max="5906" width="1.42578125" style="411" customWidth="1"/>
    <col min="5907" max="5907" width="7" style="411" customWidth="1"/>
    <col min="5908" max="5916" width="0" style="411" hidden="1" customWidth="1"/>
    <col min="5917" max="5917" width="9.42578125" style="411" customWidth="1"/>
    <col min="5918" max="5918" width="12.85546875" style="411" customWidth="1"/>
    <col min="5919" max="5919" width="14" style="411" customWidth="1"/>
    <col min="5920" max="5931" width="9.140625" style="411"/>
    <col min="5932" max="5952" width="0" style="411" hidden="1" customWidth="1"/>
    <col min="5953" max="6144" width="9.140625" style="411"/>
    <col min="6145" max="6145" width="7.140625" style="411" customWidth="1"/>
    <col min="6146" max="6146" width="1.42578125" style="411" customWidth="1"/>
    <col min="6147" max="6147" width="3.5703125" style="411" customWidth="1"/>
    <col min="6148" max="6148" width="3.7109375" style="411" customWidth="1"/>
    <col min="6149" max="6149" width="14.7109375" style="411" customWidth="1"/>
    <col min="6150" max="6151" width="9.5703125" style="411" customWidth="1"/>
    <col min="6152" max="6152" width="10.7109375" style="411" customWidth="1"/>
    <col min="6153" max="6153" width="6" style="411" customWidth="1"/>
    <col min="6154" max="6154" width="4.42578125" style="411" customWidth="1"/>
    <col min="6155" max="6155" width="9.85546875" style="411" customWidth="1"/>
    <col min="6156" max="6156" width="10.28515625" style="411" customWidth="1"/>
    <col min="6157" max="6158" width="5.140625" style="411" customWidth="1"/>
    <col min="6159" max="6159" width="1.7109375" style="411" customWidth="1"/>
    <col min="6160" max="6160" width="10.7109375" style="411" customWidth="1"/>
    <col min="6161" max="6161" width="3.5703125" style="411" customWidth="1"/>
    <col min="6162" max="6162" width="1.42578125" style="411" customWidth="1"/>
    <col min="6163" max="6163" width="7" style="411" customWidth="1"/>
    <col min="6164" max="6172" width="0" style="411" hidden="1" customWidth="1"/>
    <col min="6173" max="6173" width="9.42578125" style="411" customWidth="1"/>
    <col min="6174" max="6174" width="12.85546875" style="411" customWidth="1"/>
    <col min="6175" max="6175" width="14" style="411" customWidth="1"/>
    <col min="6176" max="6187" width="9.140625" style="411"/>
    <col min="6188" max="6208" width="0" style="411" hidden="1" customWidth="1"/>
    <col min="6209" max="6400" width="9.140625" style="411"/>
    <col min="6401" max="6401" width="7.140625" style="411" customWidth="1"/>
    <col min="6402" max="6402" width="1.42578125" style="411" customWidth="1"/>
    <col min="6403" max="6403" width="3.5703125" style="411" customWidth="1"/>
    <col min="6404" max="6404" width="3.7109375" style="411" customWidth="1"/>
    <col min="6405" max="6405" width="14.7109375" style="411" customWidth="1"/>
    <col min="6406" max="6407" width="9.5703125" style="411" customWidth="1"/>
    <col min="6408" max="6408" width="10.7109375" style="411" customWidth="1"/>
    <col min="6409" max="6409" width="6" style="411" customWidth="1"/>
    <col min="6410" max="6410" width="4.42578125" style="411" customWidth="1"/>
    <col min="6411" max="6411" width="9.85546875" style="411" customWidth="1"/>
    <col min="6412" max="6412" width="10.28515625" style="411" customWidth="1"/>
    <col min="6413" max="6414" width="5.140625" style="411" customWidth="1"/>
    <col min="6415" max="6415" width="1.7109375" style="411" customWidth="1"/>
    <col min="6416" max="6416" width="10.7109375" style="411" customWidth="1"/>
    <col min="6417" max="6417" width="3.5703125" style="411" customWidth="1"/>
    <col min="6418" max="6418" width="1.42578125" style="411" customWidth="1"/>
    <col min="6419" max="6419" width="7" style="411" customWidth="1"/>
    <col min="6420" max="6428" width="0" style="411" hidden="1" customWidth="1"/>
    <col min="6429" max="6429" width="9.42578125" style="411" customWidth="1"/>
    <col min="6430" max="6430" width="12.85546875" style="411" customWidth="1"/>
    <col min="6431" max="6431" width="14" style="411" customWidth="1"/>
    <col min="6432" max="6443" width="9.140625" style="411"/>
    <col min="6444" max="6464" width="0" style="411" hidden="1" customWidth="1"/>
    <col min="6465" max="6656" width="9.140625" style="411"/>
    <col min="6657" max="6657" width="7.140625" style="411" customWidth="1"/>
    <col min="6658" max="6658" width="1.42578125" style="411" customWidth="1"/>
    <col min="6659" max="6659" width="3.5703125" style="411" customWidth="1"/>
    <col min="6660" max="6660" width="3.7109375" style="411" customWidth="1"/>
    <col min="6661" max="6661" width="14.7109375" style="411" customWidth="1"/>
    <col min="6662" max="6663" width="9.5703125" style="411" customWidth="1"/>
    <col min="6664" max="6664" width="10.7109375" style="411" customWidth="1"/>
    <col min="6665" max="6665" width="6" style="411" customWidth="1"/>
    <col min="6666" max="6666" width="4.42578125" style="411" customWidth="1"/>
    <col min="6667" max="6667" width="9.85546875" style="411" customWidth="1"/>
    <col min="6668" max="6668" width="10.28515625" style="411" customWidth="1"/>
    <col min="6669" max="6670" width="5.140625" style="411" customWidth="1"/>
    <col min="6671" max="6671" width="1.7109375" style="411" customWidth="1"/>
    <col min="6672" max="6672" width="10.7109375" style="411" customWidth="1"/>
    <col min="6673" max="6673" width="3.5703125" style="411" customWidth="1"/>
    <col min="6674" max="6674" width="1.42578125" style="411" customWidth="1"/>
    <col min="6675" max="6675" width="7" style="411" customWidth="1"/>
    <col min="6676" max="6684" width="0" style="411" hidden="1" customWidth="1"/>
    <col min="6685" max="6685" width="9.42578125" style="411" customWidth="1"/>
    <col min="6686" max="6686" width="12.85546875" style="411" customWidth="1"/>
    <col min="6687" max="6687" width="14" style="411" customWidth="1"/>
    <col min="6688" max="6699" width="9.140625" style="411"/>
    <col min="6700" max="6720" width="0" style="411" hidden="1" customWidth="1"/>
    <col min="6721" max="6912" width="9.140625" style="411"/>
    <col min="6913" max="6913" width="7.140625" style="411" customWidth="1"/>
    <col min="6914" max="6914" width="1.42578125" style="411" customWidth="1"/>
    <col min="6915" max="6915" width="3.5703125" style="411" customWidth="1"/>
    <col min="6916" max="6916" width="3.7109375" style="411" customWidth="1"/>
    <col min="6917" max="6917" width="14.7109375" style="411" customWidth="1"/>
    <col min="6918" max="6919" width="9.5703125" style="411" customWidth="1"/>
    <col min="6920" max="6920" width="10.7109375" style="411" customWidth="1"/>
    <col min="6921" max="6921" width="6" style="411" customWidth="1"/>
    <col min="6922" max="6922" width="4.42578125" style="411" customWidth="1"/>
    <col min="6923" max="6923" width="9.85546875" style="411" customWidth="1"/>
    <col min="6924" max="6924" width="10.28515625" style="411" customWidth="1"/>
    <col min="6925" max="6926" width="5.140625" style="411" customWidth="1"/>
    <col min="6927" max="6927" width="1.7109375" style="411" customWidth="1"/>
    <col min="6928" max="6928" width="10.7109375" style="411" customWidth="1"/>
    <col min="6929" max="6929" width="3.5703125" style="411" customWidth="1"/>
    <col min="6930" max="6930" width="1.42578125" style="411" customWidth="1"/>
    <col min="6931" max="6931" width="7" style="411" customWidth="1"/>
    <col min="6932" max="6940" width="0" style="411" hidden="1" customWidth="1"/>
    <col min="6941" max="6941" width="9.42578125" style="411" customWidth="1"/>
    <col min="6942" max="6942" width="12.85546875" style="411" customWidth="1"/>
    <col min="6943" max="6943" width="14" style="411" customWidth="1"/>
    <col min="6944" max="6955" width="9.140625" style="411"/>
    <col min="6956" max="6976" width="0" style="411" hidden="1" customWidth="1"/>
    <col min="6977" max="7168" width="9.140625" style="411"/>
    <col min="7169" max="7169" width="7.140625" style="411" customWidth="1"/>
    <col min="7170" max="7170" width="1.42578125" style="411" customWidth="1"/>
    <col min="7171" max="7171" width="3.5703125" style="411" customWidth="1"/>
    <col min="7172" max="7172" width="3.7109375" style="411" customWidth="1"/>
    <col min="7173" max="7173" width="14.7109375" style="411" customWidth="1"/>
    <col min="7174" max="7175" width="9.5703125" style="411" customWidth="1"/>
    <col min="7176" max="7176" width="10.7109375" style="411" customWidth="1"/>
    <col min="7177" max="7177" width="6" style="411" customWidth="1"/>
    <col min="7178" max="7178" width="4.42578125" style="411" customWidth="1"/>
    <col min="7179" max="7179" width="9.85546875" style="411" customWidth="1"/>
    <col min="7180" max="7180" width="10.28515625" style="411" customWidth="1"/>
    <col min="7181" max="7182" width="5.140625" style="411" customWidth="1"/>
    <col min="7183" max="7183" width="1.7109375" style="411" customWidth="1"/>
    <col min="7184" max="7184" width="10.7109375" style="411" customWidth="1"/>
    <col min="7185" max="7185" width="3.5703125" style="411" customWidth="1"/>
    <col min="7186" max="7186" width="1.42578125" style="411" customWidth="1"/>
    <col min="7187" max="7187" width="7" style="411" customWidth="1"/>
    <col min="7188" max="7196" width="0" style="411" hidden="1" customWidth="1"/>
    <col min="7197" max="7197" width="9.42578125" style="411" customWidth="1"/>
    <col min="7198" max="7198" width="12.85546875" style="411" customWidth="1"/>
    <col min="7199" max="7199" width="14" style="411" customWidth="1"/>
    <col min="7200" max="7211" width="9.140625" style="411"/>
    <col min="7212" max="7232" width="0" style="411" hidden="1" customWidth="1"/>
    <col min="7233" max="7424" width="9.140625" style="411"/>
    <col min="7425" max="7425" width="7.140625" style="411" customWidth="1"/>
    <col min="7426" max="7426" width="1.42578125" style="411" customWidth="1"/>
    <col min="7427" max="7427" width="3.5703125" style="411" customWidth="1"/>
    <col min="7428" max="7428" width="3.7109375" style="411" customWidth="1"/>
    <col min="7429" max="7429" width="14.7109375" style="411" customWidth="1"/>
    <col min="7430" max="7431" width="9.5703125" style="411" customWidth="1"/>
    <col min="7432" max="7432" width="10.7109375" style="411" customWidth="1"/>
    <col min="7433" max="7433" width="6" style="411" customWidth="1"/>
    <col min="7434" max="7434" width="4.42578125" style="411" customWidth="1"/>
    <col min="7435" max="7435" width="9.85546875" style="411" customWidth="1"/>
    <col min="7436" max="7436" width="10.28515625" style="411" customWidth="1"/>
    <col min="7437" max="7438" width="5.140625" style="411" customWidth="1"/>
    <col min="7439" max="7439" width="1.7109375" style="411" customWidth="1"/>
    <col min="7440" max="7440" width="10.7109375" style="411" customWidth="1"/>
    <col min="7441" max="7441" width="3.5703125" style="411" customWidth="1"/>
    <col min="7442" max="7442" width="1.42578125" style="411" customWidth="1"/>
    <col min="7443" max="7443" width="7" style="411" customWidth="1"/>
    <col min="7444" max="7452" width="0" style="411" hidden="1" customWidth="1"/>
    <col min="7453" max="7453" width="9.42578125" style="411" customWidth="1"/>
    <col min="7454" max="7454" width="12.85546875" style="411" customWidth="1"/>
    <col min="7455" max="7455" width="14" style="411" customWidth="1"/>
    <col min="7456" max="7467" width="9.140625" style="411"/>
    <col min="7468" max="7488" width="0" style="411" hidden="1" customWidth="1"/>
    <col min="7489" max="7680" width="9.140625" style="411"/>
    <col min="7681" max="7681" width="7.140625" style="411" customWidth="1"/>
    <col min="7682" max="7682" width="1.42578125" style="411" customWidth="1"/>
    <col min="7683" max="7683" width="3.5703125" style="411" customWidth="1"/>
    <col min="7684" max="7684" width="3.7109375" style="411" customWidth="1"/>
    <col min="7685" max="7685" width="14.7109375" style="411" customWidth="1"/>
    <col min="7686" max="7687" width="9.5703125" style="411" customWidth="1"/>
    <col min="7688" max="7688" width="10.7109375" style="411" customWidth="1"/>
    <col min="7689" max="7689" width="6" style="411" customWidth="1"/>
    <col min="7690" max="7690" width="4.42578125" style="411" customWidth="1"/>
    <col min="7691" max="7691" width="9.85546875" style="411" customWidth="1"/>
    <col min="7692" max="7692" width="10.28515625" style="411" customWidth="1"/>
    <col min="7693" max="7694" width="5.140625" style="411" customWidth="1"/>
    <col min="7695" max="7695" width="1.7109375" style="411" customWidth="1"/>
    <col min="7696" max="7696" width="10.7109375" style="411" customWidth="1"/>
    <col min="7697" max="7697" width="3.5703125" style="411" customWidth="1"/>
    <col min="7698" max="7698" width="1.42578125" style="411" customWidth="1"/>
    <col min="7699" max="7699" width="7" style="411" customWidth="1"/>
    <col min="7700" max="7708" width="0" style="411" hidden="1" customWidth="1"/>
    <col min="7709" max="7709" width="9.42578125" style="411" customWidth="1"/>
    <col min="7710" max="7710" width="12.85546875" style="411" customWidth="1"/>
    <col min="7711" max="7711" width="14" style="411" customWidth="1"/>
    <col min="7712" max="7723" width="9.140625" style="411"/>
    <col min="7724" max="7744" width="0" style="411" hidden="1" customWidth="1"/>
    <col min="7745" max="7936" width="9.140625" style="411"/>
    <col min="7937" max="7937" width="7.140625" style="411" customWidth="1"/>
    <col min="7938" max="7938" width="1.42578125" style="411" customWidth="1"/>
    <col min="7939" max="7939" width="3.5703125" style="411" customWidth="1"/>
    <col min="7940" max="7940" width="3.7109375" style="411" customWidth="1"/>
    <col min="7941" max="7941" width="14.7109375" style="411" customWidth="1"/>
    <col min="7942" max="7943" width="9.5703125" style="411" customWidth="1"/>
    <col min="7944" max="7944" width="10.7109375" style="411" customWidth="1"/>
    <col min="7945" max="7945" width="6" style="411" customWidth="1"/>
    <col min="7946" max="7946" width="4.42578125" style="411" customWidth="1"/>
    <col min="7947" max="7947" width="9.85546875" style="411" customWidth="1"/>
    <col min="7948" max="7948" width="10.28515625" style="411" customWidth="1"/>
    <col min="7949" max="7950" width="5.140625" style="411" customWidth="1"/>
    <col min="7951" max="7951" width="1.7109375" style="411" customWidth="1"/>
    <col min="7952" max="7952" width="10.7109375" style="411" customWidth="1"/>
    <col min="7953" max="7953" width="3.5703125" style="411" customWidth="1"/>
    <col min="7954" max="7954" width="1.42578125" style="411" customWidth="1"/>
    <col min="7955" max="7955" width="7" style="411" customWidth="1"/>
    <col min="7956" max="7964" width="0" style="411" hidden="1" customWidth="1"/>
    <col min="7965" max="7965" width="9.42578125" style="411" customWidth="1"/>
    <col min="7966" max="7966" width="12.85546875" style="411" customWidth="1"/>
    <col min="7967" max="7967" width="14" style="411" customWidth="1"/>
    <col min="7968" max="7979" width="9.140625" style="411"/>
    <col min="7980" max="8000" width="0" style="411" hidden="1" customWidth="1"/>
    <col min="8001" max="8192" width="9.140625" style="411"/>
    <col min="8193" max="8193" width="7.140625" style="411" customWidth="1"/>
    <col min="8194" max="8194" width="1.42578125" style="411" customWidth="1"/>
    <col min="8195" max="8195" width="3.5703125" style="411" customWidth="1"/>
    <col min="8196" max="8196" width="3.7109375" style="411" customWidth="1"/>
    <col min="8197" max="8197" width="14.7109375" style="411" customWidth="1"/>
    <col min="8198" max="8199" width="9.5703125" style="411" customWidth="1"/>
    <col min="8200" max="8200" width="10.7109375" style="411" customWidth="1"/>
    <col min="8201" max="8201" width="6" style="411" customWidth="1"/>
    <col min="8202" max="8202" width="4.42578125" style="411" customWidth="1"/>
    <col min="8203" max="8203" width="9.85546875" style="411" customWidth="1"/>
    <col min="8204" max="8204" width="10.28515625" style="411" customWidth="1"/>
    <col min="8205" max="8206" width="5.140625" style="411" customWidth="1"/>
    <col min="8207" max="8207" width="1.7109375" style="411" customWidth="1"/>
    <col min="8208" max="8208" width="10.7109375" style="411" customWidth="1"/>
    <col min="8209" max="8209" width="3.5703125" style="411" customWidth="1"/>
    <col min="8210" max="8210" width="1.42578125" style="411" customWidth="1"/>
    <col min="8211" max="8211" width="7" style="411" customWidth="1"/>
    <col min="8212" max="8220" width="0" style="411" hidden="1" customWidth="1"/>
    <col min="8221" max="8221" width="9.42578125" style="411" customWidth="1"/>
    <col min="8222" max="8222" width="12.85546875" style="411" customWidth="1"/>
    <col min="8223" max="8223" width="14" style="411" customWidth="1"/>
    <col min="8224" max="8235" width="9.140625" style="411"/>
    <col min="8236" max="8256" width="0" style="411" hidden="1" customWidth="1"/>
    <col min="8257" max="8448" width="9.140625" style="411"/>
    <col min="8449" max="8449" width="7.140625" style="411" customWidth="1"/>
    <col min="8450" max="8450" width="1.42578125" style="411" customWidth="1"/>
    <col min="8451" max="8451" width="3.5703125" style="411" customWidth="1"/>
    <col min="8452" max="8452" width="3.7109375" style="411" customWidth="1"/>
    <col min="8453" max="8453" width="14.7109375" style="411" customWidth="1"/>
    <col min="8454" max="8455" width="9.5703125" style="411" customWidth="1"/>
    <col min="8456" max="8456" width="10.7109375" style="411" customWidth="1"/>
    <col min="8457" max="8457" width="6" style="411" customWidth="1"/>
    <col min="8458" max="8458" width="4.42578125" style="411" customWidth="1"/>
    <col min="8459" max="8459" width="9.85546875" style="411" customWidth="1"/>
    <col min="8460" max="8460" width="10.28515625" style="411" customWidth="1"/>
    <col min="8461" max="8462" width="5.140625" style="411" customWidth="1"/>
    <col min="8463" max="8463" width="1.7109375" style="411" customWidth="1"/>
    <col min="8464" max="8464" width="10.7109375" style="411" customWidth="1"/>
    <col min="8465" max="8465" width="3.5703125" style="411" customWidth="1"/>
    <col min="8466" max="8466" width="1.42578125" style="411" customWidth="1"/>
    <col min="8467" max="8467" width="7" style="411" customWidth="1"/>
    <col min="8468" max="8476" width="0" style="411" hidden="1" customWidth="1"/>
    <col min="8477" max="8477" width="9.42578125" style="411" customWidth="1"/>
    <col min="8478" max="8478" width="12.85546875" style="411" customWidth="1"/>
    <col min="8479" max="8479" width="14" style="411" customWidth="1"/>
    <col min="8480" max="8491" width="9.140625" style="411"/>
    <col min="8492" max="8512" width="0" style="411" hidden="1" customWidth="1"/>
    <col min="8513" max="8704" width="9.140625" style="411"/>
    <col min="8705" max="8705" width="7.140625" style="411" customWidth="1"/>
    <col min="8706" max="8706" width="1.42578125" style="411" customWidth="1"/>
    <col min="8707" max="8707" width="3.5703125" style="411" customWidth="1"/>
    <col min="8708" max="8708" width="3.7109375" style="411" customWidth="1"/>
    <col min="8709" max="8709" width="14.7109375" style="411" customWidth="1"/>
    <col min="8710" max="8711" width="9.5703125" style="411" customWidth="1"/>
    <col min="8712" max="8712" width="10.7109375" style="411" customWidth="1"/>
    <col min="8713" max="8713" width="6" style="411" customWidth="1"/>
    <col min="8714" max="8714" width="4.42578125" style="411" customWidth="1"/>
    <col min="8715" max="8715" width="9.85546875" style="411" customWidth="1"/>
    <col min="8716" max="8716" width="10.28515625" style="411" customWidth="1"/>
    <col min="8717" max="8718" width="5.140625" style="411" customWidth="1"/>
    <col min="8719" max="8719" width="1.7109375" style="411" customWidth="1"/>
    <col min="8720" max="8720" width="10.7109375" style="411" customWidth="1"/>
    <col min="8721" max="8721" width="3.5703125" style="411" customWidth="1"/>
    <col min="8722" max="8722" width="1.42578125" style="411" customWidth="1"/>
    <col min="8723" max="8723" width="7" style="411" customWidth="1"/>
    <col min="8724" max="8732" width="0" style="411" hidden="1" customWidth="1"/>
    <col min="8733" max="8733" width="9.42578125" style="411" customWidth="1"/>
    <col min="8734" max="8734" width="12.85546875" style="411" customWidth="1"/>
    <col min="8735" max="8735" width="14" style="411" customWidth="1"/>
    <col min="8736" max="8747" width="9.140625" style="411"/>
    <col min="8748" max="8768" width="0" style="411" hidden="1" customWidth="1"/>
    <col min="8769" max="8960" width="9.140625" style="411"/>
    <col min="8961" max="8961" width="7.140625" style="411" customWidth="1"/>
    <col min="8962" max="8962" width="1.42578125" style="411" customWidth="1"/>
    <col min="8963" max="8963" width="3.5703125" style="411" customWidth="1"/>
    <col min="8964" max="8964" width="3.7109375" style="411" customWidth="1"/>
    <col min="8965" max="8965" width="14.7109375" style="411" customWidth="1"/>
    <col min="8966" max="8967" width="9.5703125" style="411" customWidth="1"/>
    <col min="8968" max="8968" width="10.7109375" style="411" customWidth="1"/>
    <col min="8969" max="8969" width="6" style="411" customWidth="1"/>
    <col min="8970" max="8970" width="4.42578125" style="411" customWidth="1"/>
    <col min="8971" max="8971" width="9.85546875" style="411" customWidth="1"/>
    <col min="8972" max="8972" width="10.28515625" style="411" customWidth="1"/>
    <col min="8973" max="8974" width="5.140625" style="411" customWidth="1"/>
    <col min="8975" max="8975" width="1.7109375" style="411" customWidth="1"/>
    <col min="8976" max="8976" width="10.7109375" style="411" customWidth="1"/>
    <col min="8977" max="8977" width="3.5703125" style="411" customWidth="1"/>
    <col min="8978" max="8978" width="1.42578125" style="411" customWidth="1"/>
    <col min="8979" max="8979" width="7" style="411" customWidth="1"/>
    <col min="8980" max="8988" width="0" style="411" hidden="1" customWidth="1"/>
    <col min="8989" max="8989" width="9.42578125" style="411" customWidth="1"/>
    <col min="8990" max="8990" width="12.85546875" style="411" customWidth="1"/>
    <col min="8991" max="8991" width="14" style="411" customWidth="1"/>
    <col min="8992" max="9003" width="9.140625" style="411"/>
    <col min="9004" max="9024" width="0" style="411" hidden="1" customWidth="1"/>
    <col min="9025" max="9216" width="9.140625" style="411"/>
    <col min="9217" max="9217" width="7.140625" style="411" customWidth="1"/>
    <col min="9218" max="9218" width="1.42578125" style="411" customWidth="1"/>
    <col min="9219" max="9219" width="3.5703125" style="411" customWidth="1"/>
    <col min="9220" max="9220" width="3.7109375" style="411" customWidth="1"/>
    <col min="9221" max="9221" width="14.7109375" style="411" customWidth="1"/>
    <col min="9222" max="9223" width="9.5703125" style="411" customWidth="1"/>
    <col min="9224" max="9224" width="10.7109375" style="411" customWidth="1"/>
    <col min="9225" max="9225" width="6" style="411" customWidth="1"/>
    <col min="9226" max="9226" width="4.42578125" style="411" customWidth="1"/>
    <col min="9227" max="9227" width="9.85546875" style="411" customWidth="1"/>
    <col min="9228" max="9228" width="10.28515625" style="411" customWidth="1"/>
    <col min="9229" max="9230" width="5.140625" style="411" customWidth="1"/>
    <col min="9231" max="9231" width="1.7109375" style="411" customWidth="1"/>
    <col min="9232" max="9232" width="10.7109375" style="411" customWidth="1"/>
    <col min="9233" max="9233" width="3.5703125" style="411" customWidth="1"/>
    <col min="9234" max="9234" width="1.42578125" style="411" customWidth="1"/>
    <col min="9235" max="9235" width="7" style="411" customWidth="1"/>
    <col min="9236" max="9244" width="0" style="411" hidden="1" customWidth="1"/>
    <col min="9245" max="9245" width="9.42578125" style="411" customWidth="1"/>
    <col min="9246" max="9246" width="12.85546875" style="411" customWidth="1"/>
    <col min="9247" max="9247" width="14" style="411" customWidth="1"/>
    <col min="9248" max="9259" width="9.140625" style="411"/>
    <col min="9260" max="9280" width="0" style="411" hidden="1" customWidth="1"/>
    <col min="9281" max="9472" width="9.140625" style="411"/>
    <col min="9473" max="9473" width="7.140625" style="411" customWidth="1"/>
    <col min="9474" max="9474" width="1.42578125" style="411" customWidth="1"/>
    <col min="9475" max="9475" width="3.5703125" style="411" customWidth="1"/>
    <col min="9476" max="9476" width="3.7109375" style="411" customWidth="1"/>
    <col min="9477" max="9477" width="14.7109375" style="411" customWidth="1"/>
    <col min="9478" max="9479" width="9.5703125" style="411" customWidth="1"/>
    <col min="9480" max="9480" width="10.7109375" style="411" customWidth="1"/>
    <col min="9481" max="9481" width="6" style="411" customWidth="1"/>
    <col min="9482" max="9482" width="4.42578125" style="411" customWidth="1"/>
    <col min="9483" max="9483" width="9.85546875" style="411" customWidth="1"/>
    <col min="9484" max="9484" width="10.28515625" style="411" customWidth="1"/>
    <col min="9485" max="9486" width="5.140625" style="411" customWidth="1"/>
    <col min="9487" max="9487" width="1.7109375" style="411" customWidth="1"/>
    <col min="9488" max="9488" width="10.7109375" style="411" customWidth="1"/>
    <col min="9489" max="9489" width="3.5703125" style="411" customWidth="1"/>
    <col min="9490" max="9490" width="1.42578125" style="411" customWidth="1"/>
    <col min="9491" max="9491" width="7" style="411" customWidth="1"/>
    <col min="9492" max="9500" width="0" style="411" hidden="1" customWidth="1"/>
    <col min="9501" max="9501" width="9.42578125" style="411" customWidth="1"/>
    <col min="9502" max="9502" width="12.85546875" style="411" customWidth="1"/>
    <col min="9503" max="9503" width="14" style="411" customWidth="1"/>
    <col min="9504" max="9515" width="9.140625" style="411"/>
    <col min="9516" max="9536" width="0" style="411" hidden="1" customWidth="1"/>
    <col min="9537" max="9728" width="9.140625" style="411"/>
    <col min="9729" max="9729" width="7.140625" style="411" customWidth="1"/>
    <col min="9730" max="9730" width="1.42578125" style="411" customWidth="1"/>
    <col min="9731" max="9731" width="3.5703125" style="411" customWidth="1"/>
    <col min="9732" max="9732" width="3.7109375" style="411" customWidth="1"/>
    <col min="9733" max="9733" width="14.7109375" style="411" customWidth="1"/>
    <col min="9734" max="9735" width="9.5703125" style="411" customWidth="1"/>
    <col min="9736" max="9736" width="10.7109375" style="411" customWidth="1"/>
    <col min="9737" max="9737" width="6" style="411" customWidth="1"/>
    <col min="9738" max="9738" width="4.42578125" style="411" customWidth="1"/>
    <col min="9739" max="9739" width="9.85546875" style="411" customWidth="1"/>
    <col min="9740" max="9740" width="10.28515625" style="411" customWidth="1"/>
    <col min="9741" max="9742" width="5.140625" style="411" customWidth="1"/>
    <col min="9743" max="9743" width="1.7109375" style="411" customWidth="1"/>
    <col min="9744" max="9744" width="10.7109375" style="411" customWidth="1"/>
    <col min="9745" max="9745" width="3.5703125" style="411" customWidth="1"/>
    <col min="9746" max="9746" width="1.42578125" style="411" customWidth="1"/>
    <col min="9747" max="9747" width="7" style="411" customWidth="1"/>
    <col min="9748" max="9756" width="0" style="411" hidden="1" customWidth="1"/>
    <col min="9757" max="9757" width="9.42578125" style="411" customWidth="1"/>
    <col min="9758" max="9758" width="12.85546875" style="411" customWidth="1"/>
    <col min="9759" max="9759" width="14" style="411" customWidth="1"/>
    <col min="9760" max="9771" width="9.140625" style="411"/>
    <col min="9772" max="9792" width="0" style="411" hidden="1" customWidth="1"/>
    <col min="9793" max="9984" width="9.140625" style="411"/>
    <col min="9985" max="9985" width="7.140625" style="411" customWidth="1"/>
    <col min="9986" max="9986" width="1.42578125" style="411" customWidth="1"/>
    <col min="9987" max="9987" width="3.5703125" style="411" customWidth="1"/>
    <col min="9988" max="9988" width="3.7109375" style="411" customWidth="1"/>
    <col min="9989" max="9989" width="14.7109375" style="411" customWidth="1"/>
    <col min="9990" max="9991" width="9.5703125" style="411" customWidth="1"/>
    <col min="9992" max="9992" width="10.7109375" style="411" customWidth="1"/>
    <col min="9993" max="9993" width="6" style="411" customWidth="1"/>
    <col min="9994" max="9994" width="4.42578125" style="411" customWidth="1"/>
    <col min="9995" max="9995" width="9.85546875" style="411" customWidth="1"/>
    <col min="9996" max="9996" width="10.28515625" style="411" customWidth="1"/>
    <col min="9997" max="9998" width="5.140625" style="411" customWidth="1"/>
    <col min="9999" max="9999" width="1.7109375" style="411" customWidth="1"/>
    <col min="10000" max="10000" width="10.7109375" style="411" customWidth="1"/>
    <col min="10001" max="10001" width="3.5703125" style="411" customWidth="1"/>
    <col min="10002" max="10002" width="1.42578125" style="411" customWidth="1"/>
    <col min="10003" max="10003" width="7" style="411" customWidth="1"/>
    <col min="10004" max="10012" width="0" style="411" hidden="1" customWidth="1"/>
    <col min="10013" max="10013" width="9.42578125" style="411" customWidth="1"/>
    <col min="10014" max="10014" width="12.85546875" style="411" customWidth="1"/>
    <col min="10015" max="10015" width="14" style="411" customWidth="1"/>
    <col min="10016" max="10027" width="9.140625" style="411"/>
    <col min="10028" max="10048" width="0" style="411" hidden="1" customWidth="1"/>
    <col min="10049" max="10240" width="9.140625" style="411"/>
    <col min="10241" max="10241" width="7.140625" style="411" customWidth="1"/>
    <col min="10242" max="10242" width="1.42578125" style="411" customWidth="1"/>
    <col min="10243" max="10243" width="3.5703125" style="411" customWidth="1"/>
    <col min="10244" max="10244" width="3.7109375" style="411" customWidth="1"/>
    <col min="10245" max="10245" width="14.7109375" style="411" customWidth="1"/>
    <col min="10246" max="10247" width="9.5703125" style="411" customWidth="1"/>
    <col min="10248" max="10248" width="10.7109375" style="411" customWidth="1"/>
    <col min="10249" max="10249" width="6" style="411" customWidth="1"/>
    <col min="10250" max="10250" width="4.42578125" style="411" customWidth="1"/>
    <col min="10251" max="10251" width="9.85546875" style="411" customWidth="1"/>
    <col min="10252" max="10252" width="10.28515625" style="411" customWidth="1"/>
    <col min="10253" max="10254" width="5.140625" style="411" customWidth="1"/>
    <col min="10255" max="10255" width="1.7109375" style="411" customWidth="1"/>
    <col min="10256" max="10256" width="10.7109375" style="411" customWidth="1"/>
    <col min="10257" max="10257" width="3.5703125" style="411" customWidth="1"/>
    <col min="10258" max="10258" width="1.42578125" style="411" customWidth="1"/>
    <col min="10259" max="10259" width="7" style="411" customWidth="1"/>
    <col min="10260" max="10268" width="0" style="411" hidden="1" customWidth="1"/>
    <col min="10269" max="10269" width="9.42578125" style="411" customWidth="1"/>
    <col min="10270" max="10270" width="12.85546875" style="411" customWidth="1"/>
    <col min="10271" max="10271" width="14" style="411" customWidth="1"/>
    <col min="10272" max="10283" width="9.140625" style="411"/>
    <col min="10284" max="10304" width="0" style="411" hidden="1" customWidth="1"/>
    <col min="10305" max="10496" width="9.140625" style="411"/>
    <col min="10497" max="10497" width="7.140625" style="411" customWidth="1"/>
    <col min="10498" max="10498" width="1.42578125" style="411" customWidth="1"/>
    <col min="10499" max="10499" width="3.5703125" style="411" customWidth="1"/>
    <col min="10500" max="10500" width="3.7109375" style="411" customWidth="1"/>
    <col min="10501" max="10501" width="14.7109375" style="411" customWidth="1"/>
    <col min="10502" max="10503" width="9.5703125" style="411" customWidth="1"/>
    <col min="10504" max="10504" width="10.7109375" style="411" customWidth="1"/>
    <col min="10505" max="10505" width="6" style="411" customWidth="1"/>
    <col min="10506" max="10506" width="4.42578125" style="411" customWidth="1"/>
    <col min="10507" max="10507" width="9.85546875" style="411" customWidth="1"/>
    <col min="10508" max="10508" width="10.28515625" style="411" customWidth="1"/>
    <col min="10509" max="10510" width="5.140625" style="411" customWidth="1"/>
    <col min="10511" max="10511" width="1.7109375" style="411" customWidth="1"/>
    <col min="10512" max="10512" width="10.7109375" style="411" customWidth="1"/>
    <col min="10513" max="10513" width="3.5703125" style="411" customWidth="1"/>
    <col min="10514" max="10514" width="1.42578125" style="411" customWidth="1"/>
    <col min="10515" max="10515" width="7" style="411" customWidth="1"/>
    <col min="10516" max="10524" width="0" style="411" hidden="1" customWidth="1"/>
    <col min="10525" max="10525" width="9.42578125" style="411" customWidth="1"/>
    <col min="10526" max="10526" width="12.85546875" style="411" customWidth="1"/>
    <col min="10527" max="10527" width="14" style="411" customWidth="1"/>
    <col min="10528" max="10539" width="9.140625" style="411"/>
    <col min="10540" max="10560" width="0" style="411" hidden="1" customWidth="1"/>
    <col min="10561" max="10752" width="9.140625" style="411"/>
    <col min="10753" max="10753" width="7.140625" style="411" customWidth="1"/>
    <col min="10754" max="10754" width="1.42578125" style="411" customWidth="1"/>
    <col min="10755" max="10755" width="3.5703125" style="411" customWidth="1"/>
    <col min="10756" max="10756" width="3.7109375" style="411" customWidth="1"/>
    <col min="10757" max="10757" width="14.7109375" style="411" customWidth="1"/>
    <col min="10758" max="10759" width="9.5703125" style="411" customWidth="1"/>
    <col min="10760" max="10760" width="10.7109375" style="411" customWidth="1"/>
    <col min="10761" max="10761" width="6" style="411" customWidth="1"/>
    <col min="10762" max="10762" width="4.42578125" style="411" customWidth="1"/>
    <col min="10763" max="10763" width="9.85546875" style="411" customWidth="1"/>
    <col min="10764" max="10764" width="10.28515625" style="411" customWidth="1"/>
    <col min="10765" max="10766" width="5.140625" style="411" customWidth="1"/>
    <col min="10767" max="10767" width="1.7109375" style="411" customWidth="1"/>
    <col min="10768" max="10768" width="10.7109375" style="411" customWidth="1"/>
    <col min="10769" max="10769" width="3.5703125" style="411" customWidth="1"/>
    <col min="10770" max="10770" width="1.42578125" style="411" customWidth="1"/>
    <col min="10771" max="10771" width="7" style="411" customWidth="1"/>
    <col min="10772" max="10780" width="0" style="411" hidden="1" customWidth="1"/>
    <col min="10781" max="10781" width="9.42578125" style="411" customWidth="1"/>
    <col min="10782" max="10782" width="12.85546875" style="411" customWidth="1"/>
    <col min="10783" max="10783" width="14" style="411" customWidth="1"/>
    <col min="10784" max="10795" width="9.140625" style="411"/>
    <col min="10796" max="10816" width="0" style="411" hidden="1" customWidth="1"/>
    <col min="10817" max="11008" width="9.140625" style="411"/>
    <col min="11009" max="11009" width="7.140625" style="411" customWidth="1"/>
    <col min="11010" max="11010" width="1.42578125" style="411" customWidth="1"/>
    <col min="11011" max="11011" width="3.5703125" style="411" customWidth="1"/>
    <col min="11012" max="11012" width="3.7109375" style="411" customWidth="1"/>
    <col min="11013" max="11013" width="14.7109375" style="411" customWidth="1"/>
    <col min="11014" max="11015" width="9.5703125" style="411" customWidth="1"/>
    <col min="11016" max="11016" width="10.7109375" style="411" customWidth="1"/>
    <col min="11017" max="11017" width="6" style="411" customWidth="1"/>
    <col min="11018" max="11018" width="4.42578125" style="411" customWidth="1"/>
    <col min="11019" max="11019" width="9.85546875" style="411" customWidth="1"/>
    <col min="11020" max="11020" width="10.28515625" style="411" customWidth="1"/>
    <col min="11021" max="11022" width="5.140625" style="411" customWidth="1"/>
    <col min="11023" max="11023" width="1.7109375" style="411" customWidth="1"/>
    <col min="11024" max="11024" width="10.7109375" style="411" customWidth="1"/>
    <col min="11025" max="11025" width="3.5703125" style="411" customWidth="1"/>
    <col min="11026" max="11026" width="1.42578125" style="411" customWidth="1"/>
    <col min="11027" max="11027" width="7" style="411" customWidth="1"/>
    <col min="11028" max="11036" width="0" style="411" hidden="1" customWidth="1"/>
    <col min="11037" max="11037" width="9.42578125" style="411" customWidth="1"/>
    <col min="11038" max="11038" width="12.85546875" style="411" customWidth="1"/>
    <col min="11039" max="11039" width="14" style="411" customWidth="1"/>
    <col min="11040" max="11051" width="9.140625" style="411"/>
    <col min="11052" max="11072" width="0" style="411" hidden="1" customWidth="1"/>
    <col min="11073" max="11264" width="9.140625" style="411"/>
    <col min="11265" max="11265" width="7.140625" style="411" customWidth="1"/>
    <col min="11266" max="11266" width="1.42578125" style="411" customWidth="1"/>
    <col min="11267" max="11267" width="3.5703125" style="411" customWidth="1"/>
    <col min="11268" max="11268" width="3.7109375" style="411" customWidth="1"/>
    <col min="11269" max="11269" width="14.7109375" style="411" customWidth="1"/>
    <col min="11270" max="11271" width="9.5703125" style="411" customWidth="1"/>
    <col min="11272" max="11272" width="10.7109375" style="411" customWidth="1"/>
    <col min="11273" max="11273" width="6" style="411" customWidth="1"/>
    <col min="11274" max="11274" width="4.42578125" style="411" customWidth="1"/>
    <col min="11275" max="11275" width="9.85546875" style="411" customWidth="1"/>
    <col min="11276" max="11276" width="10.28515625" style="411" customWidth="1"/>
    <col min="11277" max="11278" width="5.140625" style="411" customWidth="1"/>
    <col min="11279" max="11279" width="1.7109375" style="411" customWidth="1"/>
    <col min="11280" max="11280" width="10.7109375" style="411" customWidth="1"/>
    <col min="11281" max="11281" width="3.5703125" style="411" customWidth="1"/>
    <col min="11282" max="11282" width="1.42578125" style="411" customWidth="1"/>
    <col min="11283" max="11283" width="7" style="411" customWidth="1"/>
    <col min="11284" max="11292" width="0" style="411" hidden="1" customWidth="1"/>
    <col min="11293" max="11293" width="9.42578125" style="411" customWidth="1"/>
    <col min="11294" max="11294" width="12.85546875" style="411" customWidth="1"/>
    <col min="11295" max="11295" width="14" style="411" customWidth="1"/>
    <col min="11296" max="11307" width="9.140625" style="411"/>
    <col min="11308" max="11328" width="0" style="411" hidden="1" customWidth="1"/>
    <col min="11329" max="11520" width="9.140625" style="411"/>
    <col min="11521" max="11521" width="7.140625" style="411" customWidth="1"/>
    <col min="11522" max="11522" width="1.42578125" style="411" customWidth="1"/>
    <col min="11523" max="11523" width="3.5703125" style="411" customWidth="1"/>
    <col min="11524" max="11524" width="3.7109375" style="411" customWidth="1"/>
    <col min="11525" max="11525" width="14.7109375" style="411" customWidth="1"/>
    <col min="11526" max="11527" width="9.5703125" style="411" customWidth="1"/>
    <col min="11528" max="11528" width="10.7109375" style="411" customWidth="1"/>
    <col min="11529" max="11529" width="6" style="411" customWidth="1"/>
    <col min="11530" max="11530" width="4.42578125" style="411" customWidth="1"/>
    <col min="11531" max="11531" width="9.85546875" style="411" customWidth="1"/>
    <col min="11532" max="11532" width="10.28515625" style="411" customWidth="1"/>
    <col min="11533" max="11534" width="5.140625" style="411" customWidth="1"/>
    <col min="11535" max="11535" width="1.7109375" style="411" customWidth="1"/>
    <col min="11536" max="11536" width="10.7109375" style="411" customWidth="1"/>
    <col min="11537" max="11537" width="3.5703125" style="411" customWidth="1"/>
    <col min="11538" max="11538" width="1.42578125" style="411" customWidth="1"/>
    <col min="11539" max="11539" width="7" style="411" customWidth="1"/>
    <col min="11540" max="11548" width="0" style="411" hidden="1" customWidth="1"/>
    <col min="11549" max="11549" width="9.42578125" style="411" customWidth="1"/>
    <col min="11550" max="11550" width="12.85546875" style="411" customWidth="1"/>
    <col min="11551" max="11551" width="14" style="411" customWidth="1"/>
    <col min="11552" max="11563" width="9.140625" style="411"/>
    <col min="11564" max="11584" width="0" style="411" hidden="1" customWidth="1"/>
    <col min="11585" max="11776" width="9.140625" style="411"/>
    <col min="11777" max="11777" width="7.140625" style="411" customWidth="1"/>
    <col min="11778" max="11778" width="1.42578125" style="411" customWidth="1"/>
    <col min="11779" max="11779" width="3.5703125" style="411" customWidth="1"/>
    <col min="11780" max="11780" width="3.7109375" style="411" customWidth="1"/>
    <col min="11781" max="11781" width="14.7109375" style="411" customWidth="1"/>
    <col min="11782" max="11783" width="9.5703125" style="411" customWidth="1"/>
    <col min="11784" max="11784" width="10.7109375" style="411" customWidth="1"/>
    <col min="11785" max="11785" width="6" style="411" customWidth="1"/>
    <col min="11786" max="11786" width="4.42578125" style="411" customWidth="1"/>
    <col min="11787" max="11787" width="9.85546875" style="411" customWidth="1"/>
    <col min="11788" max="11788" width="10.28515625" style="411" customWidth="1"/>
    <col min="11789" max="11790" width="5.140625" style="411" customWidth="1"/>
    <col min="11791" max="11791" width="1.7109375" style="411" customWidth="1"/>
    <col min="11792" max="11792" width="10.7109375" style="411" customWidth="1"/>
    <col min="11793" max="11793" width="3.5703125" style="411" customWidth="1"/>
    <col min="11794" max="11794" width="1.42578125" style="411" customWidth="1"/>
    <col min="11795" max="11795" width="7" style="411" customWidth="1"/>
    <col min="11796" max="11804" width="0" style="411" hidden="1" customWidth="1"/>
    <col min="11805" max="11805" width="9.42578125" style="411" customWidth="1"/>
    <col min="11806" max="11806" width="12.85546875" style="411" customWidth="1"/>
    <col min="11807" max="11807" width="14" style="411" customWidth="1"/>
    <col min="11808" max="11819" width="9.140625" style="411"/>
    <col min="11820" max="11840" width="0" style="411" hidden="1" customWidth="1"/>
    <col min="11841" max="12032" width="9.140625" style="411"/>
    <col min="12033" max="12033" width="7.140625" style="411" customWidth="1"/>
    <col min="12034" max="12034" width="1.42578125" style="411" customWidth="1"/>
    <col min="12035" max="12035" width="3.5703125" style="411" customWidth="1"/>
    <col min="12036" max="12036" width="3.7109375" style="411" customWidth="1"/>
    <col min="12037" max="12037" width="14.7109375" style="411" customWidth="1"/>
    <col min="12038" max="12039" width="9.5703125" style="411" customWidth="1"/>
    <col min="12040" max="12040" width="10.7109375" style="411" customWidth="1"/>
    <col min="12041" max="12041" width="6" style="411" customWidth="1"/>
    <col min="12042" max="12042" width="4.42578125" style="411" customWidth="1"/>
    <col min="12043" max="12043" width="9.85546875" style="411" customWidth="1"/>
    <col min="12044" max="12044" width="10.28515625" style="411" customWidth="1"/>
    <col min="12045" max="12046" width="5.140625" style="411" customWidth="1"/>
    <col min="12047" max="12047" width="1.7109375" style="411" customWidth="1"/>
    <col min="12048" max="12048" width="10.7109375" style="411" customWidth="1"/>
    <col min="12049" max="12049" width="3.5703125" style="411" customWidth="1"/>
    <col min="12050" max="12050" width="1.42578125" style="411" customWidth="1"/>
    <col min="12051" max="12051" width="7" style="411" customWidth="1"/>
    <col min="12052" max="12060" width="0" style="411" hidden="1" customWidth="1"/>
    <col min="12061" max="12061" width="9.42578125" style="411" customWidth="1"/>
    <col min="12062" max="12062" width="12.85546875" style="411" customWidth="1"/>
    <col min="12063" max="12063" width="14" style="411" customWidth="1"/>
    <col min="12064" max="12075" width="9.140625" style="411"/>
    <col min="12076" max="12096" width="0" style="411" hidden="1" customWidth="1"/>
    <col min="12097" max="12288" width="9.140625" style="411"/>
    <col min="12289" max="12289" width="7.140625" style="411" customWidth="1"/>
    <col min="12290" max="12290" width="1.42578125" style="411" customWidth="1"/>
    <col min="12291" max="12291" width="3.5703125" style="411" customWidth="1"/>
    <col min="12292" max="12292" width="3.7109375" style="411" customWidth="1"/>
    <col min="12293" max="12293" width="14.7109375" style="411" customWidth="1"/>
    <col min="12294" max="12295" width="9.5703125" style="411" customWidth="1"/>
    <col min="12296" max="12296" width="10.7109375" style="411" customWidth="1"/>
    <col min="12297" max="12297" width="6" style="411" customWidth="1"/>
    <col min="12298" max="12298" width="4.42578125" style="411" customWidth="1"/>
    <col min="12299" max="12299" width="9.85546875" style="411" customWidth="1"/>
    <col min="12300" max="12300" width="10.28515625" style="411" customWidth="1"/>
    <col min="12301" max="12302" width="5.140625" style="411" customWidth="1"/>
    <col min="12303" max="12303" width="1.7109375" style="411" customWidth="1"/>
    <col min="12304" max="12304" width="10.7109375" style="411" customWidth="1"/>
    <col min="12305" max="12305" width="3.5703125" style="411" customWidth="1"/>
    <col min="12306" max="12306" width="1.42578125" style="411" customWidth="1"/>
    <col min="12307" max="12307" width="7" style="411" customWidth="1"/>
    <col min="12308" max="12316" width="0" style="411" hidden="1" customWidth="1"/>
    <col min="12317" max="12317" width="9.42578125" style="411" customWidth="1"/>
    <col min="12318" max="12318" width="12.85546875" style="411" customWidth="1"/>
    <col min="12319" max="12319" width="14" style="411" customWidth="1"/>
    <col min="12320" max="12331" width="9.140625" style="411"/>
    <col min="12332" max="12352" width="0" style="411" hidden="1" customWidth="1"/>
    <col min="12353" max="12544" width="9.140625" style="411"/>
    <col min="12545" max="12545" width="7.140625" style="411" customWidth="1"/>
    <col min="12546" max="12546" width="1.42578125" style="411" customWidth="1"/>
    <col min="12547" max="12547" width="3.5703125" style="411" customWidth="1"/>
    <col min="12548" max="12548" width="3.7109375" style="411" customWidth="1"/>
    <col min="12549" max="12549" width="14.7109375" style="411" customWidth="1"/>
    <col min="12550" max="12551" width="9.5703125" style="411" customWidth="1"/>
    <col min="12552" max="12552" width="10.7109375" style="411" customWidth="1"/>
    <col min="12553" max="12553" width="6" style="411" customWidth="1"/>
    <col min="12554" max="12554" width="4.42578125" style="411" customWidth="1"/>
    <col min="12555" max="12555" width="9.85546875" style="411" customWidth="1"/>
    <col min="12556" max="12556" width="10.28515625" style="411" customWidth="1"/>
    <col min="12557" max="12558" width="5.140625" style="411" customWidth="1"/>
    <col min="12559" max="12559" width="1.7109375" style="411" customWidth="1"/>
    <col min="12560" max="12560" width="10.7109375" style="411" customWidth="1"/>
    <col min="12561" max="12561" width="3.5703125" style="411" customWidth="1"/>
    <col min="12562" max="12562" width="1.42578125" style="411" customWidth="1"/>
    <col min="12563" max="12563" width="7" style="411" customWidth="1"/>
    <col min="12564" max="12572" width="0" style="411" hidden="1" customWidth="1"/>
    <col min="12573" max="12573" width="9.42578125" style="411" customWidth="1"/>
    <col min="12574" max="12574" width="12.85546875" style="411" customWidth="1"/>
    <col min="12575" max="12575" width="14" style="411" customWidth="1"/>
    <col min="12576" max="12587" width="9.140625" style="411"/>
    <col min="12588" max="12608" width="0" style="411" hidden="1" customWidth="1"/>
    <col min="12609" max="12800" width="9.140625" style="411"/>
    <col min="12801" max="12801" width="7.140625" style="411" customWidth="1"/>
    <col min="12802" max="12802" width="1.42578125" style="411" customWidth="1"/>
    <col min="12803" max="12803" width="3.5703125" style="411" customWidth="1"/>
    <col min="12804" max="12804" width="3.7109375" style="411" customWidth="1"/>
    <col min="12805" max="12805" width="14.7109375" style="411" customWidth="1"/>
    <col min="12806" max="12807" width="9.5703125" style="411" customWidth="1"/>
    <col min="12808" max="12808" width="10.7109375" style="411" customWidth="1"/>
    <col min="12809" max="12809" width="6" style="411" customWidth="1"/>
    <col min="12810" max="12810" width="4.42578125" style="411" customWidth="1"/>
    <col min="12811" max="12811" width="9.85546875" style="411" customWidth="1"/>
    <col min="12812" max="12812" width="10.28515625" style="411" customWidth="1"/>
    <col min="12813" max="12814" width="5.140625" style="411" customWidth="1"/>
    <col min="12815" max="12815" width="1.7109375" style="411" customWidth="1"/>
    <col min="12816" max="12816" width="10.7109375" style="411" customWidth="1"/>
    <col min="12817" max="12817" width="3.5703125" style="411" customWidth="1"/>
    <col min="12818" max="12818" width="1.42578125" style="411" customWidth="1"/>
    <col min="12819" max="12819" width="7" style="411" customWidth="1"/>
    <col min="12820" max="12828" width="0" style="411" hidden="1" customWidth="1"/>
    <col min="12829" max="12829" width="9.42578125" style="411" customWidth="1"/>
    <col min="12830" max="12830" width="12.85546875" style="411" customWidth="1"/>
    <col min="12831" max="12831" width="14" style="411" customWidth="1"/>
    <col min="12832" max="12843" width="9.140625" style="411"/>
    <col min="12844" max="12864" width="0" style="411" hidden="1" customWidth="1"/>
    <col min="12865" max="13056" width="9.140625" style="411"/>
    <col min="13057" max="13057" width="7.140625" style="411" customWidth="1"/>
    <col min="13058" max="13058" width="1.42578125" style="411" customWidth="1"/>
    <col min="13059" max="13059" width="3.5703125" style="411" customWidth="1"/>
    <col min="13060" max="13060" width="3.7109375" style="411" customWidth="1"/>
    <col min="13061" max="13061" width="14.7109375" style="411" customWidth="1"/>
    <col min="13062" max="13063" width="9.5703125" style="411" customWidth="1"/>
    <col min="13064" max="13064" width="10.7109375" style="411" customWidth="1"/>
    <col min="13065" max="13065" width="6" style="411" customWidth="1"/>
    <col min="13066" max="13066" width="4.42578125" style="411" customWidth="1"/>
    <col min="13067" max="13067" width="9.85546875" style="411" customWidth="1"/>
    <col min="13068" max="13068" width="10.28515625" style="411" customWidth="1"/>
    <col min="13069" max="13070" width="5.140625" style="411" customWidth="1"/>
    <col min="13071" max="13071" width="1.7109375" style="411" customWidth="1"/>
    <col min="13072" max="13072" width="10.7109375" style="411" customWidth="1"/>
    <col min="13073" max="13073" width="3.5703125" style="411" customWidth="1"/>
    <col min="13074" max="13074" width="1.42578125" style="411" customWidth="1"/>
    <col min="13075" max="13075" width="7" style="411" customWidth="1"/>
    <col min="13076" max="13084" width="0" style="411" hidden="1" customWidth="1"/>
    <col min="13085" max="13085" width="9.42578125" style="411" customWidth="1"/>
    <col min="13086" max="13086" width="12.85546875" style="411" customWidth="1"/>
    <col min="13087" max="13087" width="14" style="411" customWidth="1"/>
    <col min="13088" max="13099" width="9.140625" style="411"/>
    <col min="13100" max="13120" width="0" style="411" hidden="1" customWidth="1"/>
    <col min="13121" max="13312" width="9.140625" style="411"/>
    <col min="13313" max="13313" width="7.140625" style="411" customWidth="1"/>
    <col min="13314" max="13314" width="1.42578125" style="411" customWidth="1"/>
    <col min="13315" max="13315" width="3.5703125" style="411" customWidth="1"/>
    <col min="13316" max="13316" width="3.7109375" style="411" customWidth="1"/>
    <col min="13317" max="13317" width="14.7109375" style="411" customWidth="1"/>
    <col min="13318" max="13319" width="9.5703125" style="411" customWidth="1"/>
    <col min="13320" max="13320" width="10.7109375" style="411" customWidth="1"/>
    <col min="13321" max="13321" width="6" style="411" customWidth="1"/>
    <col min="13322" max="13322" width="4.42578125" style="411" customWidth="1"/>
    <col min="13323" max="13323" width="9.85546875" style="411" customWidth="1"/>
    <col min="13324" max="13324" width="10.28515625" style="411" customWidth="1"/>
    <col min="13325" max="13326" width="5.140625" style="411" customWidth="1"/>
    <col min="13327" max="13327" width="1.7109375" style="411" customWidth="1"/>
    <col min="13328" max="13328" width="10.7109375" style="411" customWidth="1"/>
    <col min="13329" max="13329" width="3.5703125" style="411" customWidth="1"/>
    <col min="13330" max="13330" width="1.42578125" style="411" customWidth="1"/>
    <col min="13331" max="13331" width="7" style="411" customWidth="1"/>
    <col min="13332" max="13340" width="0" style="411" hidden="1" customWidth="1"/>
    <col min="13341" max="13341" width="9.42578125" style="411" customWidth="1"/>
    <col min="13342" max="13342" width="12.85546875" style="411" customWidth="1"/>
    <col min="13343" max="13343" width="14" style="411" customWidth="1"/>
    <col min="13344" max="13355" width="9.140625" style="411"/>
    <col min="13356" max="13376" width="0" style="411" hidden="1" customWidth="1"/>
    <col min="13377" max="13568" width="9.140625" style="411"/>
    <col min="13569" max="13569" width="7.140625" style="411" customWidth="1"/>
    <col min="13570" max="13570" width="1.42578125" style="411" customWidth="1"/>
    <col min="13571" max="13571" width="3.5703125" style="411" customWidth="1"/>
    <col min="13572" max="13572" width="3.7109375" style="411" customWidth="1"/>
    <col min="13573" max="13573" width="14.7109375" style="411" customWidth="1"/>
    <col min="13574" max="13575" width="9.5703125" style="411" customWidth="1"/>
    <col min="13576" max="13576" width="10.7109375" style="411" customWidth="1"/>
    <col min="13577" max="13577" width="6" style="411" customWidth="1"/>
    <col min="13578" max="13578" width="4.42578125" style="411" customWidth="1"/>
    <col min="13579" max="13579" width="9.85546875" style="411" customWidth="1"/>
    <col min="13580" max="13580" width="10.28515625" style="411" customWidth="1"/>
    <col min="13581" max="13582" width="5.140625" style="411" customWidth="1"/>
    <col min="13583" max="13583" width="1.7109375" style="411" customWidth="1"/>
    <col min="13584" max="13584" width="10.7109375" style="411" customWidth="1"/>
    <col min="13585" max="13585" width="3.5703125" style="411" customWidth="1"/>
    <col min="13586" max="13586" width="1.42578125" style="411" customWidth="1"/>
    <col min="13587" max="13587" width="7" style="411" customWidth="1"/>
    <col min="13588" max="13596" width="0" style="411" hidden="1" customWidth="1"/>
    <col min="13597" max="13597" width="9.42578125" style="411" customWidth="1"/>
    <col min="13598" max="13598" width="12.85546875" style="411" customWidth="1"/>
    <col min="13599" max="13599" width="14" style="411" customWidth="1"/>
    <col min="13600" max="13611" width="9.140625" style="411"/>
    <col min="13612" max="13632" width="0" style="411" hidden="1" customWidth="1"/>
    <col min="13633" max="13824" width="9.140625" style="411"/>
    <col min="13825" max="13825" width="7.140625" style="411" customWidth="1"/>
    <col min="13826" max="13826" width="1.42578125" style="411" customWidth="1"/>
    <col min="13827" max="13827" width="3.5703125" style="411" customWidth="1"/>
    <col min="13828" max="13828" width="3.7109375" style="411" customWidth="1"/>
    <col min="13829" max="13829" width="14.7109375" style="411" customWidth="1"/>
    <col min="13830" max="13831" width="9.5703125" style="411" customWidth="1"/>
    <col min="13832" max="13832" width="10.7109375" style="411" customWidth="1"/>
    <col min="13833" max="13833" width="6" style="411" customWidth="1"/>
    <col min="13834" max="13834" width="4.42578125" style="411" customWidth="1"/>
    <col min="13835" max="13835" width="9.85546875" style="411" customWidth="1"/>
    <col min="13836" max="13836" width="10.28515625" style="411" customWidth="1"/>
    <col min="13837" max="13838" width="5.140625" style="411" customWidth="1"/>
    <col min="13839" max="13839" width="1.7109375" style="411" customWidth="1"/>
    <col min="13840" max="13840" width="10.7109375" style="411" customWidth="1"/>
    <col min="13841" max="13841" width="3.5703125" style="411" customWidth="1"/>
    <col min="13842" max="13842" width="1.42578125" style="411" customWidth="1"/>
    <col min="13843" max="13843" width="7" style="411" customWidth="1"/>
    <col min="13844" max="13852" width="0" style="411" hidden="1" customWidth="1"/>
    <col min="13853" max="13853" width="9.42578125" style="411" customWidth="1"/>
    <col min="13854" max="13854" width="12.85546875" style="411" customWidth="1"/>
    <col min="13855" max="13855" width="14" style="411" customWidth="1"/>
    <col min="13856" max="13867" width="9.140625" style="411"/>
    <col min="13868" max="13888" width="0" style="411" hidden="1" customWidth="1"/>
    <col min="13889" max="14080" width="9.140625" style="411"/>
    <col min="14081" max="14081" width="7.140625" style="411" customWidth="1"/>
    <col min="14082" max="14082" width="1.42578125" style="411" customWidth="1"/>
    <col min="14083" max="14083" width="3.5703125" style="411" customWidth="1"/>
    <col min="14084" max="14084" width="3.7109375" style="411" customWidth="1"/>
    <col min="14085" max="14085" width="14.7109375" style="411" customWidth="1"/>
    <col min="14086" max="14087" width="9.5703125" style="411" customWidth="1"/>
    <col min="14088" max="14088" width="10.7109375" style="411" customWidth="1"/>
    <col min="14089" max="14089" width="6" style="411" customWidth="1"/>
    <col min="14090" max="14090" width="4.42578125" style="411" customWidth="1"/>
    <col min="14091" max="14091" width="9.85546875" style="411" customWidth="1"/>
    <col min="14092" max="14092" width="10.28515625" style="411" customWidth="1"/>
    <col min="14093" max="14094" width="5.140625" style="411" customWidth="1"/>
    <col min="14095" max="14095" width="1.7109375" style="411" customWidth="1"/>
    <col min="14096" max="14096" width="10.7109375" style="411" customWidth="1"/>
    <col min="14097" max="14097" width="3.5703125" style="411" customWidth="1"/>
    <col min="14098" max="14098" width="1.42578125" style="411" customWidth="1"/>
    <col min="14099" max="14099" width="7" style="411" customWidth="1"/>
    <col min="14100" max="14108" width="0" style="411" hidden="1" customWidth="1"/>
    <col min="14109" max="14109" width="9.42578125" style="411" customWidth="1"/>
    <col min="14110" max="14110" width="12.85546875" style="411" customWidth="1"/>
    <col min="14111" max="14111" width="14" style="411" customWidth="1"/>
    <col min="14112" max="14123" width="9.140625" style="411"/>
    <col min="14124" max="14144" width="0" style="411" hidden="1" customWidth="1"/>
    <col min="14145" max="14336" width="9.140625" style="411"/>
    <col min="14337" max="14337" width="7.140625" style="411" customWidth="1"/>
    <col min="14338" max="14338" width="1.42578125" style="411" customWidth="1"/>
    <col min="14339" max="14339" width="3.5703125" style="411" customWidth="1"/>
    <col min="14340" max="14340" width="3.7109375" style="411" customWidth="1"/>
    <col min="14341" max="14341" width="14.7109375" style="411" customWidth="1"/>
    <col min="14342" max="14343" width="9.5703125" style="411" customWidth="1"/>
    <col min="14344" max="14344" width="10.7109375" style="411" customWidth="1"/>
    <col min="14345" max="14345" width="6" style="411" customWidth="1"/>
    <col min="14346" max="14346" width="4.42578125" style="411" customWidth="1"/>
    <col min="14347" max="14347" width="9.85546875" style="411" customWidth="1"/>
    <col min="14348" max="14348" width="10.28515625" style="411" customWidth="1"/>
    <col min="14349" max="14350" width="5.140625" style="411" customWidth="1"/>
    <col min="14351" max="14351" width="1.7109375" style="411" customWidth="1"/>
    <col min="14352" max="14352" width="10.7109375" style="411" customWidth="1"/>
    <col min="14353" max="14353" width="3.5703125" style="411" customWidth="1"/>
    <col min="14354" max="14354" width="1.42578125" style="411" customWidth="1"/>
    <col min="14355" max="14355" width="7" style="411" customWidth="1"/>
    <col min="14356" max="14364" width="0" style="411" hidden="1" customWidth="1"/>
    <col min="14365" max="14365" width="9.42578125" style="411" customWidth="1"/>
    <col min="14366" max="14366" width="12.85546875" style="411" customWidth="1"/>
    <col min="14367" max="14367" width="14" style="411" customWidth="1"/>
    <col min="14368" max="14379" width="9.140625" style="411"/>
    <col min="14380" max="14400" width="0" style="411" hidden="1" customWidth="1"/>
    <col min="14401" max="14592" width="9.140625" style="411"/>
    <col min="14593" max="14593" width="7.140625" style="411" customWidth="1"/>
    <col min="14594" max="14594" width="1.42578125" style="411" customWidth="1"/>
    <col min="14595" max="14595" width="3.5703125" style="411" customWidth="1"/>
    <col min="14596" max="14596" width="3.7109375" style="411" customWidth="1"/>
    <col min="14597" max="14597" width="14.7109375" style="411" customWidth="1"/>
    <col min="14598" max="14599" width="9.5703125" style="411" customWidth="1"/>
    <col min="14600" max="14600" width="10.7109375" style="411" customWidth="1"/>
    <col min="14601" max="14601" width="6" style="411" customWidth="1"/>
    <col min="14602" max="14602" width="4.42578125" style="411" customWidth="1"/>
    <col min="14603" max="14603" width="9.85546875" style="411" customWidth="1"/>
    <col min="14604" max="14604" width="10.28515625" style="411" customWidth="1"/>
    <col min="14605" max="14606" width="5.140625" style="411" customWidth="1"/>
    <col min="14607" max="14607" width="1.7109375" style="411" customWidth="1"/>
    <col min="14608" max="14608" width="10.7109375" style="411" customWidth="1"/>
    <col min="14609" max="14609" width="3.5703125" style="411" customWidth="1"/>
    <col min="14610" max="14610" width="1.42578125" style="411" customWidth="1"/>
    <col min="14611" max="14611" width="7" style="411" customWidth="1"/>
    <col min="14612" max="14620" width="0" style="411" hidden="1" customWidth="1"/>
    <col min="14621" max="14621" width="9.42578125" style="411" customWidth="1"/>
    <col min="14622" max="14622" width="12.85546875" style="411" customWidth="1"/>
    <col min="14623" max="14623" width="14" style="411" customWidth="1"/>
    <col min="14624" max="14635" width="9.140625" style="411"/>
    <col min="14636" max="14656" width="0" style="411" hidden="1" customWidth="1"/>
    <col min="14657" max="14848" width="9.140625" style="411"/>
    <col min="14849" max="14849" width="7.140625" style="411" customWidth="1"/>
    <col min="14850" max="14850" width="1.42578125" style="411" customWidth="1"/>
    <col min="14851" max="14851" width="3.5703125" style="411" customWidth="1"/>
    <col min="14852" max="14852" width="3.7109375" style="411" customWidth="1"/>
    <col min="14853" max="14853" width="14.7109375" style="411" customWidth="1"/>
    <col min="14854" max="14855" width="9.5703125" style="411" customWidth="1"/>
    <col min="14856" max="14856" width="10.7109375" style="411" customWidth="1"/>
    <col min="14857" max="14857" width="6" style="411" customWidth="1"/>
    <col min="14858" max="14858" width="4.42578125" style="411" customWidth="1"/>
    <col min="14859" max="14859" width="9.85546875" style="411" customWidth="1"/>
    <col min="14860" max="14860" width="10.28515625" style="411" customWidth="1"/>
    <col min="14861" max="14862" width="5.140625" style="411" customWidth="1"/>
    <col min="14863" max="14863" width="1.7109375" style="411" customWidth="1"/>
    <col min="14864" max="14864" width="10.7109375" style="411" customWidth="1"/>
    <col min="14865" max="14865" width="3.5703125" style="411" customWidth="1"/>
    <col min="14866" max="14866" width="1.42578125" style="411" customWidth="1"/>
    <col min="14867" max="14867" width="7" style="411" customWidth="1"/>
    <col min="14868" max="14876" width="0" style="411" hidden="1" customWidth="1"/>
    <col min="14877" max="14877" width="9.42578125" style="411" customWidth="1"/>
    <col min="14878" max="14878" width="12.85546875" style="411" customWidth="1"/>
    <col min="14879" max="14879" width="14" style="411" customWidth="1"/>
    <col min="14880" max="14891" width="9.140625" style="411"/>
    <col min="14892" max="14912" width="0" style="411" hidden="1" customWidth="1"/>
    <col min="14913" max="15104" width="9.140625" style="411"/>
    <col min="15105" max="15105" width="7.140625" style="411" customWidth="1"/>
    <col min="15106" max="15106" width="1.42578125" style="411" customWidth="1"/>
    <col min="15107" max="15107" width="3.5703125" style="411" customWidth="1"/>
    <col min="15108" max="15108" width="3.7109375" style="411" customWidth="1"/>
    <col min="15109" max="15109" width="14.7109375" style="411" customWidth="1"/>
    <col min="15110" max="15111" width="9.5703125" style="411" customWidth="1"/>
    <col min="15112" max="15112" width="10.7109375" style="411" customWidth="1"/>
    <col min="15113" max="15113" width="6" style="411" customWidth="1"/>
    <col min="15114" max="15114" width="4.42578125" style="411" customWidth="1"/>
    <col min="15115" max="15115" width="9.85546875" style="411" customWidth="1"/>
    <col min="15116" max="15116" width="10.28515625" style="411" customWidth="1"/>
    <col min="15117" max="15118" width="5.140625" style="411" customWidth="1"/>
    <col min="15119" max="15119" width="1.7109375" style="411" customWidth="1"/>
    <col min="15120" max="15120" width="10.7109375" style="411" customWidth="1"/>
    <col min="15121" max="15121" width="3.5703125" style="411" customWidth="1"/>
    <col min="15122" max="15122" width="1.42578125" style="411" customWidth="1"/>
    <col min="15123" max="15123" width="7" style="411" customWidth="1"/>
    <col min="15124" max="15132" width="0" style="411" hidden="1" customWidth="1"/>
    <col min="15133" max="15133" width="9.42578125" style="411" customWidth="1"/>
    <col min="15134" max="15134" width="12.85546875" style="411" customWidth="1"/>
    <col min="15135" max="15135" width="14" style="411" customWidth="1"/>
    <col min="15136" max="15147" width="9.140625" style="411"/>
    <col min="15148" max="15168" width="0" style="411" hidden="1" customWidth="1"/>
    <col min="15169" max="15360" width="9.140625" style="411"/>
    <col min="15361" max="15361" width="7.140625" style="411" customWidth="1"/>
    <col min="15362" max="15362" width="1.42578125" style="411" customWidth="1"/>
    <col min="15363" max="15363" width="3.5703125" style="411" customWidth="1"/>
    <col min="15364" max="15364" width="3.7109375" style="411" customWidth="1"/>
    <col min="15365" max="15365" width="14.7109375" style="411" customWidth="1"/>
    <col min="15366" max="15367" width="9.5703125" style="411" customWidth="1"/>
    <col min="15368" max="15368" width="10.7109375" style="411" customWidth="1"/>
    <col min="15369" max="15369" width="6" style="411" customWidth="1"/>
    <col min="15370" max="15370" width="4.42578125" style="411" customWidth="1"/>
    <col min="15371" max="15371" width="9.85546875" style="411" customWidth="1"/>
    <col min="15372" max="15372" width="10.28515625" style="411" customWidth="1"/>
    <col min="15373" max="15374" width="5.140625" style="411" customWidth="1"/>
    <col min="15375" max="15375" width="1.7109375" style="411" customWidth="1"/>
    <col min="15376" max="15376" width="10.7109375" style="411" customWidth="1"/>
    <col min="15377" max="15377" width="3.5703125" style="411" customWidth="1"/>
    <col min="15378" max="15378" width="1.42578125" style="411" customWidth="1"/>
    <col min="15379" max="15379" width="7" style="411" customWidth="1"/>
    <col min="15380" max="15388" width="0" style="411" hidden="1" customWidth="1"/>
    <col min="15389" max="15389" width="9.42578125" style="411" customWidth="1"/>
    <col min="15390" max="15390" width="12.85546875" style="411" customWidth="1"/>
    <col min="15391" max="15391" width="14" style="411" customWidth="1"/>
    <col min="15392" max="15403" width="9.140625" style="411"/>
    <col min="15404" max="15424" width="0" style="411" hidden="1" customWidth="1"/>
    <col min="15425" max="15616" width="9.140625" style="411"/>
    <col min="15617" max="15617" width="7.140625" style="411" customWidth="1"/>
    <col min="15618" max="15618" width="1.42578125" style="411" customWidth="1"/>
    <col min="15619" max="15619" width="3.5703125" style="411" customWidth="1"/>
    <col min="15620" max="15620" width="3.7109375" style="411" customWidth="1"/>
    <col min="15621" max="15621" width="14.7109375" style="411" customWidth="1"/>
    <col min="15622" max="15623" width="9.5703125" style="411" customWidth="1"/>
    <col min="15624" max="15624" width="10.7109375" style="411" customWidth="1"/>
    <col min="15625" max="15625" width="6" style="411" customWidth="1"/>
    <col min="15626" max="15626" width="4.42578125" style="411" customWidth="1"/>
    <col min="15627" max="15627" width="9.85546875" style="411" customWidth="1"/>
    <col min="15628" max="15628" width="10.28515625" style="411" customWidth="1"/>
    <col min="15629" max="15630" width="5.140625" style="411" customWidth="1"/>
    <col min="15631" max="15631" width="1.7109375" style="411" customWidth="1"/>
    <col min="15632" max="15632" width="10.7109375" style="411" customWidth="1"/>
    <col min="15633" max="15633" width="3.5703125" style="411" customWidth="1"/>
    <col min="15634" max="15634" width="1.42578125" style="411" customWidth="1"/>
    <col min="15635" max="15635" width="7" style="411" customWidth="1"/>
    <col min="15636" max="15644" width="0" style="411" hidden="1" customWidth="1"/>
    <col min="15645" max="15645" width="9.42578125" style="411" customWidth="1"/>
    <col min="15646" max="15646" width="12.85546875" style="411" customWidth="1"/>
    <col min="15647" max="15647" width="14" style="411" customWidth="1"/>
    <col min="15648" max="15659" width="9.140625" style="411"/>
    <col min="15660" max="15680" width="0" style="411" hidden="1" customWidth="1"/>
    <col min="15681" max="15872" width="9.140625" style="411"/>
    <col min="15873" max="15873" width="7.140625" style="411" customWidth="1"/>
    <col min="15874" max="15874" width="1.42578125" style="411" customWidth="1"/>
    <col min="15875" max="15875" width="3.5703125" style="411" customWidth="1"/>
    <col min="15876" max="15876" width="3.7109375" style="411" customWidth="1"/>
    <col min="15877" max="15877" width="14.7109375" style="411" customWidth="1"/>
    <col min="15878" max="15879" width="9.5703125" style="411" customWidth="1"/>
    <col min="15880" max="15880" width="10.7109375" style="411" customWidth="1"/>
    <col min="15881" max="15881" width="6" style="411" customWidth="1"/>
    <col min="15882" max="15882" width="4.42578125" style="411" customWidth="1"/>
    <col min="15883" max="15883" width="9.85546875" style="411" customWidth="1"/>
    <col min="15884" max="15884" width="10.28515625" style="411" customWidth="1"/>
    <col min="15885" max="15886" width="5.140625" style="411" customWidth="1"/>
    <col min="15887" max="15887" width="1.7109375" style="411" customWidth="1"/>
    <col min="15888" max="15888" width="10.7109375" style="411" customWidth="1"/>
    <col min="15889" max="15889" width="3.5703125" style="411" customWidth="1"/>
    <col min="15890" max="15890" width="1.42578125" style="411" customWidth="1"/>
    <col min="15891" max="15891" width="7" style="411" customWidth="1"/>
    <col min="15892" max="15900" width="0" style="411" hidden="1" customWidth="1"/>
    <col min="15901" max="15901" width="9.42578125" style="411" customWidth="1"/>
    <col min="15902" max="15902" width="12.85546875" style="411" customWidth="1"/>
    <col min="15903" max="15903" width="14" style="411" customWidth="1"/>
    <col min="15904" max="15915" width="9.140625" style="411"/>
    <col min="15916" max="15936" width="0" style="411" hidden="1" customWidth="1"/>
    <col min="15937" max="16128" width="9.140625" style="411"/>
    <col min="16129" max="16129" width="7.140625" style="411" customWidth="1"/>
    <col min="16130" max="16130" width="1.42578125" style="411" customWidth="1"/>
    <col min="16131" max="16131" width="3.5703125" style="411" customWidth="1"/>
    <col min="16132" max="16132" width="3.7109375" style="411" customWidth="1"/>
    <col min="16133" max="16133" width="14.7109375" style="411" customWidth="1"/>
    <col min="16134" max="16135" width="9.5703125" style="411" customWidth="1"/>
    <col min="16136" max="16136" width="10.7109375" style="411" customWidth="1"/>
    <col min="16137" max="16137" width="6" style="411" customWidth="1"/>
    <col min="16138" max="16138" width="4.42578125" style="411" customWidth="1"/>
    <col min="16139" max="16139" width="9.85546875" style="411" customWidth="1"/>
    <col min="16140" max="16140" width="10.28515625" style="411" customWidth="1"/>
    <col min="16141" max="16142" width="5.140625" style="411" customWidth="1"/>
    <col min="16143" max="16143" width="1.7109375" style="411" customWidth="1"/>
    <col min="16144" max="16144" width="10.7109375" style="411" customWidth="1"/>
    <col min="16145" max="16145" width="3.5703125" style="411" customWidth="1"/>
    <col min="16146" max="16146" width="1.42578125" style="411" customWidth="1"/>
    <col min="16147" max="16147" width="7" style="411" customWidth="1"/>
    <col min="16148" max="16156" width="0" style="411" hidden="1" customWidth="1"/>
    <col min="16157" max="16157" width="9.42578125" style="411" customWidth="1"/>
    <col min="16158" max="16158" width="12.85546875" style="411" customWidth="1"/>
    <col min="16159" max="16159" width="14" style="411" customWidth="1"/>
    <col min="16160" max="16171" width="9.140625" style="411"/>
    <col min="16172" max="16192" width="0" style="411" hidden="1" customWidth="1"/>
    <col min="16193" max="16384" width="9.140625" style="411"/>
  </cols>
  <sheetData>
    <row r="2" spans="2:63" s="338" customFormat="1" ht="6.95" customHeight="1"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7"/>
    </row>
    <row r="3" spans="2:63" s="338" customFormat="1" ht="36.950000000000003" customHeight="1">
      <c r="B3" s="339"/>
      <c r="C3" s="582" t="s">
        <v>2027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340"/>
    </row>
    <row r="4" spans="2:63" s="338" customFormat="1" ht="6.95" customHeight="1">
      <c r="B4" s="33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340"/>
    </row>
    <row r="5" spans="2:63" s="338" customFormat="1" ht="30" customHeight="1">
      <c r="B5" s="339"/>
      <c r="C5" s="337" t="s">
        <v>1321</v>
      </c>
      <c r="D5" s="409"/>
      <c r="E5" s="409"/>
      <c r="F5" s="584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409"/>
      <c r="R5" s="340"/>
    </row>
    <row r="6" spans="2:63" s="338" customFormat="1" ht="36.950000000000003" customHeight="1">
      <c r="B6" s="339"/>
      <c r="C6" s="348" t="s">
        <v>1322</v>
      </c>
      <c r="D6" s="409"/>
      <c r="E6" s="409"/>
      <c r="F6" s="583" t="s">
        <v>2019</v>
      </c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409"/>
      <c r="R6" s="340"/>
    </row>
    <row r="7" spans="2:63" s="338" customFormat="1" ht="6.95" customHeight="1">
      <c r="B7" s="33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340"/>
    </row>
    <row r="8" spans="2:63" s="338" customFormat="1" ht="18" customHeight="1">
      <c r="B8" s="339"/>
      <c r="C8" s="337" t="s">
        <v>1323</v>
      </c>
      <c r="D8" s="409"/>
      <c r="E8" s="409"/>
      <c r="F8" s="410" t="s">
        <v>2020</v>
      </c>
      <c r="G8" s="409"/>
      <c r="H8" s="409"/>
      <c r="I8" s="409"/>
      <c r="J8" s="409"/>
      <c r="K8" s="337" t="s">
        <v>1324</v>
      </c>
      <c r="L8" s="409"/>
      <c r="M8" s="585"/>
      <c r="N8" s="581"/>
      <c r="O8" s="581"/>
      <c r="P8" s="581"/>
      <c r="Q8" s="409"/>
      <c r="R8" s="340"/>
    </row>
    <row r="9" spans="2:63" s="338" customFormat="1" ht="6.95" customHeight="1">
      <c r="B9" s="33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340"/>
    </row>
    <row r="10" spans="2:63" s="338" customFormat="1" ht="15">
      <c r="B10" s="339"/>
      <c r="C10" s="337" t="s">
        <v>1325</v>
      </c>
      <c r="D10" s="409"/>
      <c r="E10" s="409"/>
      <c r="F10" s="410"/>
      <c r="G10" s="409"/>
      <c r="H10" s="409"/>
      <c r="I10" s="409"/>
      <c r="J10" s="409"/>
      <c r="K10" s="337" t="s">
        <v>1327</v>
      </c>
      <c r="L10" s="409"/>
      <c r="M10" s="586"/>
      <c r="N10" s="581"/>
      <c r="O10" s="581"/>
      <c r="P10" s="581"/>
      <c r="Q10" s="581"/>
      <c r="R10" s="340"/>
    </row>
    <row r="11" spans="2:63" s="338" customFormat="1" ht="14.45" customHeight="1">
      <c r="B11" s="339"/>
      <c r="C11" s="337" t="s">
        <v>1326</v>
      </c>
      <c r="D11" s="409"/>
      <c r="E11" s="409"/>
      <c r="F11" s="410"/>
      <c r="G11" s="409"/>
      <c r="H11" s="409"/>
      <c r="I11" s="409"/>
      <c r="J11" s="409"/>
      <c r="K11" s="337" t="s">
        <v>1328</v>
      </c>
      <c r="L11" s="409"/>
      <c r="M11" s="586" t="s">
        <v>2021</v>
      </c>
      <c r="N11" s="581"/>
      <c r="O11" s="581"/>
      <c r="P11" s="581"/>
      <c r="Q11" s="581"/>
      <c r="R11" s="340"/>
    </row>
    <row r="12" spans="2:63" s="338" customFormat="1" ht="10.35" customHeight="1">
      <c r="B12" s="33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340"/>
    </row>
    <row r="13" spans="2:63" s="349" customFormat="1" ht="29.25" customHeight="1">
      <c r="B13" s="350"/>
      <c r="C13" s="351" t="s">
        <v>1335</v>
      </c>
      <c r="D13" s="405" t="s">
        <v>33</v>
      </c>
      <c r="E13" s="405" t="s">
        <v>31</v>
      </c>
      <c r="F13" s="591" t="s">
        <v>63</v>
      </c>
      <c r="G13" s="592"/>
      <c r="H13" s="592"/>
      <c r="I13" s="592"/>
      <c r="J13" s="405" t="s">
        <v>12</v>
      </c>
      <c r="K13" s="405" t="s">
        <v>1336</v>
      </c>
      <c r="L13" s="593" t="s">
        <v>1337</v>
      </c>
      <c r="M13" s="592"/>
      <c r="N13" s="591" t="s">
        <v>1331</v>
      </c>
      <c r="O13" s="592"/>
      <c r="P13" s="592"/>
      <c r="Q13" s="594"/>
      <c r="R13" s="352"/>
      <c r="T13" s="353" t="s">
        <v>1361</v>
      </c>
      <c r="U13" s="354" t="s">
        <v>24</v>
      </c>
      <c r="V13" s="354" t="s">
        <v>1362</v>
      </c>
      <c r="W13" s="354" t="s">
        <v>1363</v>
      </c>
      <c r="X13" s="354" t="s">
        <v>1364</v>
      </c>
      <c r="Y13" s="354" t="s">
        <v>1365</v>
      </c>
      <c r="Z13" s="354" t="s">
        <v>1366</v>
      </c>
      <c r="AA13" s="355" t="s">
        <v>1367</v>
      </c>
    </row>
    <row r="14" spans="2:63" s="338" customFormat="1" ht="29.25" customHeight="1">
      <c r="B14" s="339"/>
      <c r="C14" s="356" t="s">
        <v>1329</v>
      </c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595">
        <f>N15+N41</f>
        <v>0</v>
      </c>
      <c r="O14" s="596"/>
      <c r="P14" s="596"/>
      <c r="Q14" s="596"/>
      <c r="R14" s="340"/>
      <c r="T14" s="357"/>
      <c r="U14" s="341"/>
      <c r="V14" s="341"/>
      <c r="W14" s="358" t="e">
        <f>W15+W41+#REF!</f>
        <v>#REF!</v>
      </c>
      <c r="X14" s="341"/>
      <c r="Y14" s="358" t="e">
        <f>Y15+Y41+#REF!</f>
        <v>#REF!</v>
      </c>
      <c r="Z14" s="341"/>
      <c r="AA14" s="359" t="e">
        <f>AA15+AA41+#REF!</f>
        <v>#REF!</v>
      </c>
      <c r="AT14" s="336" t="s">
        <v>1368</v>
      </c>
      <c r="AU14" s="336" t="s">
        <v>1360</v>
      </c>
      <c r="BK14" s="360" t="e">
        <f>BK15+BK41+#REF!</f>
        <v>#REF!</v>
      </c>
    </row>
    <row r="15" spans="2:63" s="361" customFormat="1" ht="37.35" customHeight="1">
      <c r="B15" s="362"/>
      <c r="C15" s="363"/>
      <c r="D15" s="364" t="s">
        <v>1380</v>
      </c>
      <c r="E15" s="364"/>
      <c r="F15" s="364"/>
      <c r="G15" s="364"/>
      <c r="H15" s="364"/>
      <c r="I15" s="364"/>
      <c r="J15" s="364"/>
      <c r="K15" s="364"/>
      <c r="L15" s="364"/>
      <c r="M15" s="364"/>
      <c r="N15" s="587">
        <f>BK15</f>
        <v>0</v>
      </c>
      <c r="O15" s="588"/>
      <c r="P15" s="588"/>
      <c r="Q15" s="588"/>
      <c r="R15" s="365"/>
      <c r="T15" s="366"/>
      <c r="U15" s="363"/>
      <c r="V15" s="363"/>
      <c r="W15" s="367">
        <f>W16+W30</f>
        <v>160.405</v>
      </c>
      <c r="X15" s="363"/>
      <c r="Y15" s="367">
        <f>Y16+Y30</f>
        <v>0</v>
      </c>
      <c r="Z15" s="363"/>
      <c r="AA15" s="368">
        <f>AA16+AA30</f>
        <v>0</v>
      </c>
      <c r="AR15" s="369" t="s">
        <v>2</v>
      </c>
      <c r="AT15" s="370" t="s">
        <v>1368</v>
      </c>
      <c r="AU15" s="370" t="s">
        <v>1369</v>
      </c>
      <c r="AY15" s="369" t="s">
        <v>1370</v>
      </c>
      <c r="BK15" s="371">
        <f>BK16+BK30</f>
        <v>0</v>
      </c>
    </row>
    <row r="16" spans="2:63" s="361" customFormat="1" ht="19.899999999999999" customHeight="1">
      <c r="B16" s="362"/>
      <c r="C16" s="363"/>
      <c r="D16" s="372" t="s">
        <v>1381</v>
      </c>
      <c r="E16" s="372"/>
      <c r="F16" s="372"/>
      <c r="G16" s="372"/>
      <c r="H16" s="372"/>
      <c r="I16" s="372"/>
      <c r="J16" s="372"/>
      <c r="K16" s="372"/>
      <c r="L16" s="372"/>
      <c r="M16" s="372"/>
      <c r="N16" s="589">
        <f>BK16</f>
        <v>0</v>
      </c>
      <c r="O16" s="590"/>
      <c r="P16" s="590"/>
      <c r="Q16" s="590"/>
      <c r="R16" s="365"/>
      <c r="T16" s="366"/>
      <c r="U16" s="363"/>
      <c r="V16" s="363"/>
      <c r="W16" s="367">
        <f>SUM(W17:W29)</f>
        <v>123.375</v>
      </c>
      <c r="X16" s="363"/>
      <c r="Y16" s="367">
        <f>SUM(Y17:Y29)</f>
        <v>0</v>
      </c>
      <c r="Z16" s="363"/>
      <c r="AA16" s="368">
        <f>SUM(AA17:AA29)</f>
        <v>0</v>
      </c>
      <c r="AR16" s="369" t="s">
        <v>2</v>
      </c>
      <c r="AT16" s="370" t="s">
        <v>1368</v>
      </c>
      <c r="AU16" s="370" t="s">
        <v>1</v>
      </c>
      <c r="AY16" s="369" t="s">
        <v>1370</v>
      </c>
      <c r="BK16" s="371">
        <f>SUM(BK17:BK29)</f>
        <v>0</v>
      </c>
    </row>
    <row r="17" spans="2:65" s="338" customFormat="1" ht="31.5" customHeight="1">
      <c r="B17" s="373"/>
      <c r="C17" s="374" t="s">
        <v>1</v>
      </c>
      <c r="D17" s="374" t="s">
        <v>1338</v>
      </c>
      <c r="E17" s="375" t="s">
        <v>1383</v>
      </c>
      <c r="F17" s="597" t="s">
        <v>1632</v>
      </c>
      <c r="G17" s="598"/>
      <c r="H17" s="598"/>
      <c r="I17" s="598"/>
      <c r="J17" s="376" t="s">
        <v>8</v>
      </c>
      <c r="K17" s="377">
        <v>975</v>
      </c>
      <c r="L17" s="599">
        <v>0</v>
      </c>
      <c r="M17" s="598"/>
      <c r="N17" s="599">
        <f>ROUND(L17*K17,2)</f>
        <v>0</v>
      </c>
      <c r="O17" s="598"/>
      <c r="P17" s="598"/>
      <c r="Q17" s="598"/>
      <c r="R17" s="378"/>
      <c r="T17" s="379" t="s">
        <v>1111</v>
      </c>
      <c r="U17" s="380" t="s">
        <v>1330</v>
      </c>
      <c r="V17" s="381">
        <v>8.3000000000000004E-2</v>
      </c>
      <c r="W17" s="381">
        <f>V17*K17</f>
        <v>80.924999999999997</v>
      </c>
      <c r="X17" s="381">
        <v>0</v>
      </c>
      <c r="Y17" s="381">
        <f>X17*K17</f>
        <v>0</v>
      </c>
      <c r="Z17" s="381">
        <v>0</v>
      </c>
      <c r="AA17" s="382">
        <f>Z17*K17</f>
        <v>0</v>
      </c>
      <c r="AR17" s="336" t="s">
        <v>1385</v>
      </c>
      <c r="AT17" s="336" t="s">
        <v>1338</v>
      </c>
      <c r="AU17" s="336" t="s">
        <v>2</v>
      </c>
      <c r="AY17" s="336" t="s">
        <v>1370</v>
      </c>
      <c r="BE17" s="383">
        <f>IF(U17="základní",N17,0)</f>
        <v>0</v>
      </c>
      <c r="BF17" s="383">
        <f>IF(U17="snížená",N17,0)</f>
        <v>0</v>
      </c>
      <c r="BG17" s="383">
        <f>IF(U17="zákl. přenesená",N17,0)</f>
        <v>0</v>
      </c>
      <c r="BH17" s="383">
        <f>IF(U17="sníž. přenesená",N17,0)</f>
        <v>0</v>
      </c>
      <c r="BI17" s="383">
        <f>IF(U17="nulová",N17,0)</f>
        <v>0</v>
      </c>
      <c r="BJ17" s="336" t="s">
        <v>1</v>
      </c>
      <c r="BK17" s="383">
        <f>ROUND(L17*K17,2)</f>
        <v>0</v>
      </c>
      <c r="BL17" s="336" t="s">
        <v>1385</v>
      </c>
      <c r="BM17" s="336" t="s">
        <v>1756</v>
      </c>
    </row>
    <row r="18" spans="2:65" s="338" customFormat="1" ht="22.5" customHeight="1">
      <c r="B18" s="339"/>
      <c r="C18" s="409"/>
      <c r="D18" s="409"/>
      <c r="E18" s="409"/>
      <c r="F18" s="580" t="s">
        <v>1387</v>
      </c>
      <c r="G18" s="581"/>
      <c r="H18" s="581"/>
      <c r="I18" s="581"/>
      <c r="J18" s="409"/>
      <c r="K18" s="409"/>
      <c r="L18" s="409"/>
      <c r="M18" s="409"/>
      <c r="N18" s="409"/>
      <c r="O18" s="409"/>
      <c r="P18" s="409"/>
      <c r="Q18" s="409"/>
      <c r="R18" s="340"/>
      <c r="T18" s="388"/>
      <c r="U18" s="409"/>
      <c r="V18" s="409"/>
      <c r="W18" s="409"/>
      <c r="X18" s="409"/>
      <c r="Y18" s="409"/>
      <c r="Z18" s="409"/>
      <c r="AA18" s="389"/>
      <c r="AT18" s="336" t="s">
        <v>1377</v>
      </c>
      <c r="AU18" s="336" t="s">
        <v>2</v>
      </c>
    </row>
    <row r="19" spans="2:65" s="338" customFormat="1" ht="22.5" customHeight="1">
      <c r="B19" s="373"/>
      <c r="C19" s="384" t="s">
        <v>2</v>
      </c>
      <c r="D19" s="384" t="s">
        <v>1346</v>
      </c>
      <c r="E19" s="385" t="s">
        <v>1388</v>
      </c>
      <c r="F19" s="600" t="s">
        <v>1389</v>
      </c>
      <c r="G19" s="601"/>
      <c r="H19" s="601"/>
      <c r="I19" s="601"/>
      <c r="J19" s="386" t="s">
        <v>1346</v>
      </c>
      <c r="K19" s="387">
        <v>975</v>
      </c>
      <c r="L19" s="602">
        <v>0</v>
      </c>
      <c r="M19" s="601"/>
      <c r="N19" s="602">
        <f t="shared" ref="N19:N29" si="0">ROUND(L19*K19,2)</f>
        <v>0</v>
      </c>
      <c r="O19" s="598"/>
      <c r="P19" s="598"/>
      <c r="Q19" s="598"/>
      <c r="R19" s="378"/>
      <c r="T19" s="379" t="s">
        <v>1111</v>
      </c>
      <c r="U19" s="380" t="s">
        <v>1330</v>
      </c>
      <c r="V19" s="381">
        <v>0</v>
      </c>
      <c r="W19" s="381">
        <f t="shared" ref="W19:W29" si="1">V19*K19</f>
        <v>0</v>
      </c>
      <c r="X19" s="381">
        <v>0</v>
      </c>
      <c r="Y19" s="381">
        <f t="shared" ref="Y19:Y29" si="2">X19*K19</f>
        <v>0</v>
      </c>
      <c r="Z19" s="381">
        <v>0</v>
      </c>
      <c r="AA19" s="382">
        <f t="shared" ref="AA19:AA29" si="3">Z19*K19</f>
        <v>0</v>
      </c>
      <c r="AR19" s="336" t="s">
        <v>1390</v>
      </c>
      <c r="AT19" s="336" t="s">
        <v>1346</v>
      </c>
      <c r="AU19" s="336" t="s">
        <v>2</v>
      </c>
      <c r="AY19" s="336" t="s">
        <v>1370</v>
      </c>
      <c r="BE19" s="383">
        <f t="shared" ref="BE19:BE29" si="4">IF(U19="základní",N19,0)</f>
        <v>0</v>
      </c>
      <c r="BF19" s="383">
        <f t="shared" ref="BF19:BF29" si="5">IF(U19="snížená",N19,0)</f>
        <v>0</v>
      </c>
      <c r="BG19" s="383">
        <f t="shared" ref="BG19:BG29" si="6">IF(U19="zákl. přenesená",N19,0)</f>
        <v>0</v>
      </c>
      <c r="BH19" s="383">
        <f t="shared" ref="BH19:BH29" si="7">IF(U19="sníž. přenesená",N19,0)</f>
        <v>0</v>
      </c>
      <c r="BI19" s="383">
        <f t="shared" ref="BI19:BI29" si="8">IF(U19="nulová",N19,0)</f>
        <v>0</v>
      </c>
      <c r="BJ19" s="336" t="s">
        <v>1</v>
      </c>
      <c r="BK19" s="383">
        <f t="shared" ref="BK19:BK29" si="9">ROUND(L19*K19,2)</f>
        <v>0</v>
      </c>
      <c r="BL19" s="336" t="s">
        <v>1385</v>
      </c>
      <c r="BM19" s="336" t="s">
        <v>1757</v>
      </c>
    </row>
    <row r="20" spans="2:65" s="338" customFormat="1" ht="22.5" customHeight="1">
      <c r="B20" s="373"/>
      <c r="C20" s="384" t="s">
        <v>3</v>
      </c>
      <c r="D20" s="384" t="s">
        <v>1346</v>
      </c>
      <c r="E20" s="385" t="s">
        <v>1392</v>
      </c>
      <c r="F20" s="600" t="s">
        <v>1635</v>
      </c>
      <c r="G20" s="601"/>
      <c r="H20" s="601"/>
      <c r="I20" s="601"/>
      <c r="J20" s="386" t="s">
        <v>8</v>
      </c>
      <c r="K20" s="387">
        <v>975</v>
      </c>
      <c r="L20" s="602">
        <v>0</v>
      </c>
      <c r="M20" s="601"/>
      <c r="N20" s="602">
        <f t="shared" si="0"/>
        <v>0</v>
      </c>
      <c r="O20" s="598"/>
      <c r="P20" s="598"/>
      <c r="Q20" s="598"/>
      <c r="R20" s="378"/>
      <c r="T20" s="379" t="s">
        <v>1111</v>
      </c>
      <c r="U20" s="380" t="s">
        <v>1330</v>
      </c>
      <c r="V20" s="381">
        <v>0</v>
      </c>
      <c r="W20" s="381">
        <f t="shared" si="1"/>
        <v>0</v>
      </c>
      <c r="X20" s="381">
        <v>0</v>
      </c>
      <c r="Y20" s="381">
        <f t="shared" si="2"/>
        <v>0</v>
      </c>
      <c r="Z20" s="381">
        <v>0</v>
      </c>
      <c r="AA20" s="382">
        <f t="shared" si="3"/>
        <v>0</v>
      </c>
      <c r="AR20" s="336" t="s">
        <v>1390</v>
      </c>
      <c r="AT20" s="336" t="s">
        <v>1346</v>
      </c>
      <c r="AU20" s="336" t="s">
        <v>2</v>
      </c>
      <c r="AY20" s="336" t="s">
        <v>1370</v>
      </c>
      <c r="BE20" s="383">
        <f t="shared" si="4"/>
        <v>0</v>
      </c>
      <c r="BF20" s="383">
        <f t="shared" si="5"/>
        <v>0</v>
      </c>
      <c r="BG20" s="383">
        <f t="shared" si="6"/>
        <v>0</v>
      </c>
      <c r="BH20" s="383">
        <f t="shared" si="7"/>
        <v>0</v>
      </c>
      <c r="BI20" s="383">
        <f t="shared" si="8"/>
        <v>0</v>
      </c>
      <c r="BJ20" s="336" t="s">
        <v>1</v>
      </c>
      <c r="BK20" s="383">
        <f t="shared" si="9"/>
        <v>0</v>
      </c>
      <c r="BL20" s="336" t="s">
        <v>1385</v>
      </c>
      <c r="BM20" s="336" t="s">
        <v>1758</v>
      </c>
    </row>
    <row r="21" spans="2:65" s="338" customFormat="1" ht="22.5" customHeight="1">
      <c r="B21" s="373"/>
      <c r="C21" s="384" t="s">
        <v>1345</v>
      </c>
      <c r="D21" s="384" t="s">
        <v>1346</v>
      </c>
      <c r="E21" s="385" t="s">
        <v>1396</v>
      </c>
      <c r="F21" s="600" t="s">
        <v>1397</v>
      </c>
      <c r="G21" s="601"/>
      <c r="H21" s="601"/>
      <c r="I21" s="601"/>
      <c r="J21" s="386" t="s">
        <v>8</v>
      </c>
      <c r="K21" s="387">
        <v>975</v>
      </c>
      <c r="L21" s="602">
        <v>0</v>
      </c>
      <c r="M21" s="601"/>
      <c r="N21" s="602">
        <f t="shared" si="0"/>
        <v>0</v>
      </c>
      <c r="O21" s="598"/>
      <c r="P21" s="598"/>
      <c r="Q21" s="598"/>
      <c r="R21" s="378"/>
      <c r="T21" s="379" t="s">
        <v>1111</v>
      </c>
      <c r="U21" s="380" t="s">
        <v>1330</v>
      </c>
      <c r="V21" s="381">
        <v>0</v>
      </c>
      <c r="W21" s="381">
        <f t="shared" si="1"/>
        <v>0</v>
      </c>
      <c r="X21" s="381">
        <v>0</v>
      </c>
      <c r="Y21" s="381">
        <f t="shared" si="2"/>
        <v>0</v>
      </c>
      <c r="Z21" s="381">
        <v>0</v>
      </c>
      <c r="AA21" s="382">
        <f t="shared" si="3"/>
        <v>0</v>
      </c>
      <c r="AR21" s="336" t="s">
        <v>1390</v>
      </c>
      <c r="AT21" s="336" t="s">
        <v>1346</v>
      </c>
      <c r="AU21" s="336" t="s">
        <v>2</v>
      </c>
      <c r="AY21" s="336" t="s">
        <v>1370</v>
      </c>
      <c r="BE21" s="383">
        <f t="shared" si="4"/>
        <v>0</v>
      </c>
      <c r="BF21" s="383">
        <f t="shared" si="5"/>
        <v>0</v>
      </c>
      <c r="BG21" s="383">
        <f t="shared" si="6"/>
        <v>0</v>
      </c>
      <c r="BH21" s="383">
        <f t="shared" si="7"/>
        <v>0</v>
      </c>
      <c r="BI21" s="383">
        <f t="shared" si="8"/>
        <v>0</v>
      </c>
      <c r="BJ21" s="336" t="s">
        <v>1</v>
      </c>
      <c r="BK21" s="383">
        <f t="shared" si="9"/>
        <v>0</v>
      </c>
      <c r="BL21" s="336" t="s">
        <v>1385</v>
      </c>
      <c r="BM21" s="336" t="s">
        <v>1759</v>
      </c>
    </row>
    <row r="22" spans="2:65" s="338" customFormat="1" ht="31.5" customHeight="1">
      <c r="B22" s="373"/>
      <c r="C22" s="374" t="s">
        <v>1350</v>
      </c>
      <c r="D22" s="374" t="s">
        <v>1338</v>
      </c>
      <c r="E22" s="375" t="s">
        <v>1399</v>
      </c>
      <c r="F22" s="597" t="s">
        <v>1400</v>
      </c>
      <c r="G22" s="598"/>
      <c r="H22" s="598"/>
      <c r="I22" s="598"/>
      <c r="J22" s="376" t="s">
        <v>8</v>
      </c>
      <c r="K22" s="377">
        <v>125</v>
      </c>
      <c r="L22" s="599">
        <v>0</v>
      </c>
      <c r="M22" s="598"/>
      <c r="N22" s="599">
        <f t="shared" si="0"/>
        <v>0</v>
      </c>
      <c r="O22" s="598"/>
      <c r="P22" s="598"/>
      <c r="Q22" s="598"/>
      <c r="R22" s="378"/>
      <c r="T22" s="379" t="s">
        <v>1111</v>
      </c>
      <c r="U22" s="380" t="s">
        <v>1330</v>
      </c>
      <c r="V22" s="381">
        <v>9.4E-2</v>
      </c>
      <c r="W22" s="381">
        <f t="shared" si="1"/>
        <v>11.75</v>
      </c>
      <c r="X22" s="381">
        <v>0</v>
      </c>
      <c r="Y22" s="381">
        <f t="shared" si="2"/>
        <v>0</v>
      </c>
      <c r="Z22" s="381">
        <v>0</v>
      </c>
      <c r="AA22" s="382">
        <f t="shared" si="3"/>
        <v>0</v>
      </c>
      <c r="AR22" s="336" t="s">
        <v>1385</v>
      </c>
      <c r="AT22" s="336" t="s">
        <v>1338</v>
      </c>
      <c r="AU22" s="336" t="s">
        <v>2</v>
      </c>
      <c r="AY22" s="336" t="s">
        <v>1370</v>
      </c>
      <c r="BE22" s="383">
        <f t="shared" si="4"/>
        <v>0</v>
      </c>
      <c r="BF22" s="383">
        <f t="shared" si="5"/>
        <v>0</v>
      </c>
      <c r="BG22" s="383">
        <f t="shared" si="6"/>
        <v>0</v>
      </c>
      <c r="BH22" s="383">
        <f t="shared" si="7"/>
        <v>0</v>
      </c>
      <c r="BI22" s="383">
        <f t="shared" si="8"/>
        <v>0</v>
      </c>
      <c r="BJ22" s="336" t="s">
        <v>1</v>
      </c>
      <c r="BK22" s="383">
        <f t="shared" si="9"/>
        <v>0</v>
      </c>
      <c r="BL22" s="336" t="s">
        <v>1385</v>
      </c>
      <c r="BM22" s="336" t="s">
        <v>1760</v>
      </c>
    </row>
    <row r="23" spans="2:65" s="338" customFormat="1" ht="22.5" customHeight="1">
      <c r="B23" s="373"/>
      <c r="C23" s="384" t="s">
        <v>1353</v>
      </c>
      <c r="D23" s="384" t="s">
        <v>1346</v>
      </c>
      <c r="E23" s="385" t="s">
        <v>1402</v>
      </c>
      <c r="F23" s="600" t="s">
        <v>1403</v>
      </c>
      <c r="G23" s="601"/>
      <c r="H23" s="601"/>
      <c r="I23" s="601"/>
      <c r="J23" s="386" t="s">
        <v>1346</v>
      </c>
      <c r="K23" s="387">
        <v>125</v>
      </c>
      <c r="L23" s="602">
        <v>0</v>
      </c>
      <c r="M23" s="601"/>
      <c r="N23" s="602">
        <f t="shared" si="0"/>
        <v>0</v>
      </c>
      <c r="O23" s="598"/>
      <c r="P23" s="598"/>
      <c r="Q23" s="598"/>
      <c r="R23" s="378"/>
      <c r="T23" s="379" t="s">
        <v>1111</v>
      </c>
      <c r="U23" s="380" t="s">
        <v>1330</v>
      </c>
      <c r="V23" s="381">
        <v>0</v>
      </c>
      <c r="W23" s="381">
        <f t="shared" si="1"/>
        <v>0</v>
      </c>
      <c r="X23" s="381">
        <v>0</v>
      </c>
      <c r="Y23" s="381">
        <f t="shared" si="2"/>
        <v>0</v>
      </c>
      <c r="Z23" s="381">
        <v>0</v>
      </c>
      <c r="AA23" s="382">
        <f t="shared" si="3"/>
        <v>0</v>
      </c>
      <c r="AR23" s="336" t="s">
        <v>1390</v>
      </c>
      <c r="AT23" s="336" t="s">
        <v>1346</v>
      </c>
      <c r="AU23" s="336" t="s">
        <v>2</v>
      </c>
      <c r="AY23" s="336" t="s">
        <v>1370</v>
      </c>
      <c r="BE23" s="383">
        <f t="shared" si="4"/>
        <v>0</v>
      </c>
      <c r="BF23" s="383">
        <f t="shared" si="5"/>
        <v>0</v>
      </c>
      <c r="BG23" s="383">
        <f t="shared" si="6"/>
        <v>0</v>
      </c>
      <c r="BH23" s="383">
        <f t="shared" si="7"/>
        <v>0</v>
      </c>
      <c r="BI23" s="383">
        <f t="shared" si="8"/>
        <v>0</v>
      </c>
      <c r="BJ23" s="336" t="s">
        <v>1</v>
      </c>
      <c r="BK23" s="383">
        <f t="shared" si="9"/>
        <v>0</v>
      </c>
      <c r="BL23" s="336" t="s">
        <v>1385</v>
      </c>
      <c r="BM23" s="336" t="s">
        <v>1761</v>
      </c>
    </row>
    <row r="24" spans="2:65" s="338" customFormat="1" ht="31.5" customHeight="1">
      <c r="B24" s="373"/>
      <c r="C24" s="374" t="s">
        <v>1354</v>
      </c>
      <c r="D24" s="374" t="s">
        <v>1338</v>
      </c>
      <c r="E24" s="375" t="s">
        <v>1405</v>
      </c>
      <c r="F24" s="597" t="s">
        <v>1406</v>
      </c>
      <c r="G24" s="598"/>
      <c r="H24" s="598"/>
      <c r="I24" s="598"/>
      <c r="J24" s="376" t="s">
        <v>8</v>
      </c>
      <c r="K24" s="377">
        <v>50</v>
      </c>
      <c r="L24" s="599">
        <v>0</v>
      </c>
      <c r="M24" s="598"/>
      <c r="N24" s="599">
        <f t="shared" si="0"/>
        <v>0</v>
      </c>
      <c r="O24" s="598"/>
      <c r="P24" s="598"/>
      <c r="Q24" s="598"/>
      <c r="R24" s="378"/>
      <c r="T24" s="379" t="s">
        <v>1111</v>
      </c>
      <c r="U24" s="380" t="s">
        <v>1330</v>
      </c>
      <c r="V24" s="381">
        <v>0.106</v>
      </c>
      <c r="W24" s="381">
        <f t="shared" si="1"/>
        <v>5.3</v>
      </c>
      <c r="X24" s="381">
        <v>0</v>
      </c>
      <c r="Y24" s="381">
        <f t="shared" si="2"/>
        <v>0</v>
      </c>
      <c r="Z24" s="381">
        <v>0</v>
      </c>
      <c r="AA24" s="382">
        <f t="shared" si="3"/>
        <v>0</v>
      </c>
      <c r="AR24" s="336" t="s">
        <v>1385</v>
      </c>
      <c r="AT24" s="336" t="s">
        <v>1338</v>
      </c>
      <c r="AU24" s="336" t="s">
        <v>2</v>
      </c>
      <c r="AY24" s="336" t="s">
        <v>1370</v>
      </c>
      <c r="BE24" s="383">
        <f t="shared" si="4"/>
        <v>0</v>
      </c>
      <c r="BF24" s="383">
        <f t="shared" si="5"/>
        <v>0</v>
      </c>
      <c r="BG24" s="383">
        <f t="shared" si="6"/>
        <v>0</v>
      </c>
      <c r="BH24" s="383">
        <f t="shared" si="7"/>
        <v>0</v>
      </c>
      <c r="BI24" s="383">
        <f t="shared" si="8"/>
        <v>0</v>
      </c>
      <c r="BJ24" s="336" t="s">
        <v>1</v>
      </c>
      <c r="BK24" s="383">
        <f t="shared" si="9"/>
        <v>0</v>
      </c>
      <c r="BL24" s="336" t="s">
        <v>1385</v>
      </c>
      <c r="BM24" s="336" t="s">
        <v>1762</v>
      </c>
    </row>
    <row r="25" spans="2:65" s="338" customFormat="1" ht="22.5" customHeight="1">
      <c r="B25" s="373"/>
      <c r="C25" s="384" t="s">
        <v>1355</v>
      </c>
      <c r="D25" s="384" t="s">
        <v>1346</v>
      </c>
      <c r="E25" s="385" t="s">
        <v>1408</v>
      </c>
      <c r="F25" s="600" t="s">
        <v>1409</v>
      </c>
      <c r="G25" s="601"/>
      <c r="H25" s="601"/>
      <c r="I25" s="601"/>
      <c r="J25" s="386" t="s">
        <v>1346</v>
      </c>
      <c r="K25" s="387">
        <v>50</v>
      </c>
      <c r="L25" s="602">
        <v>0</v>
      </c>
      <c r="M25" s="601"/>
      <c r="N25" s="602">
        <f t="shared" si="0"/>
        <v>0</v>
      </c>
      <c r="O25" s="598"/>
      <c r="P25" s="598"/>
      <c r="Q25" s="598"/>
      <c r="R25" s="378"/>
      <c r="T25" s="379" t="s">
        <v>1111</v>
      </c>
      <c r="U25" s="380" t="s">
        <v>1330</v>
      </c>
      <c r="V25" s="381">
        <v>0</v>
      </c>
      <c r="W25" s="381">
        <f t="shared" si="1"/>
        <v>0</v>
      </c>
      <c r="X25" s="381">
        <v>0</v>
      </c>
      <c r="Y25" s="381">
        <f t="shared" si="2"/>
        <v>0</v>
      </c>
      <c r="Z25" s="381">
        <v>0</v>
      </c>
      <c r="AA25" s="382">
        <f t="shared" si="3"/>
        <v>0</v>
      </c>
      <c r="AR25" s="336" t="s">
        <v>1390</v>
      </c>
      <c r="AT25" s="336" t="s">
        <v>1346</v>
      </c>
      <c r="AU25" s="336" t="s">
        <v>2</v>
      </c>
      <c r="AY25" s="336" t="s">
        <v>1370</v>
      </c>
      <c r="BE25" s="383">
        <f t="shared" si="4"/>
        <v>0</v>
      </c>
      <c r="BF25" s="383">
        <f t="shared" si="5"/>
        <v>0</v>
      </c>
      <c r="BG25" s="383">
        <f t="shared" si="6"/>
        <v>0</v>
      </c>
      <c r="BH25" s="383">
        <f t="shared" si="7"/>
        <v>0</v>
      </c>
      <c r="BI25" s="383">
        <f t="shared" si="8"/>
        <v>0</v>
      </c>
      <c r="BJ25" s="336" t="s">
        <v>1</v>
      </c>
      <c r="BK25" s="383">
        <f t="shared" si="9"/>
        <v>0</v>
      </c>
      <c r="BL25" s="336" t="s">
        <v>1385</v>
      </c>
      <c r="BM25" s="336" t="s">
        <v>1763</v>
      </c>
    </row>
    <row r="26" spans="2:65" s="338" customFormat="1" ht="31.5" customHeight="1">
      <c r="B26" s="373"/>
      <c r="C26" s="374" t="s">
        <v>4</v>
      </c>
      <c r="D26" s="374" t="s">
        <v>1338</v>
      </c>
      <c r="E26" s="375" t="s">
        <v>1411</v>
      </c>
      <c r="F26" s="597" t="s">
        <v>1412</v>
      </c>
      <c r="G26" s="598"/>
      <c r="H26" s="598"/>
      <c r="I26" s="598"/>
      <c r="J26" s="376" t="s">
        <v>8</v>
      </c>
      <c r="K26" s="377">
        <v>200</v>
      </c>
      <c r="L26" s="599">
        <v>0</v>
      </c>
      <c r="M26" s="598"/>
      <c r="N26" s="599">
        <f t="shared" si="0"/>
        <v>0</v>
      </c>
      <c r="O26" s="598"/>
      <c r="P26" s="598"/>
      <c r="Q26" s="598"/>
      <c r="R26" s="378"/>
      <c r="T26" s="379" t="s">
        <v>1111</v>
      </c>
      <c r="U26" s="380" t="s">
        <v>1330</v>
      </c>
      <c r="V26" s="381">
        <v>0.127</v>
      </c>
      <c r="W26" s="381">
        <f t="shared" si="1"/>
        <v>25.4</v>
      </c>
      <c r="X26" s="381">
        <v>0</v>
      </c>
      <c r="Y26" s="381">
        <f t="shared" si="2"/>
        <v>0</v>
      </c>
      <c r="Z26" s="381">
        <v>0</v>
      </c>
      <c r="AA26" s="382">
        <f t="shared" si="3"/>
        <v>0</v>
      </c>
      <c r="AR26" s="336" t="s">
        <v>1385</v>
      </c>
      <c r="AT26" s="336" t="s">
        <v>1338</v>
      </c>
      <c r="AU26" s="336" t="s">
        <v>2</v>
      </c>
      <c r="AY26" s="336" t="s">
        <v>1370</v>
      </c>
      <c r="BE26" s="383">
        <f t="shared" si="4"/>
        <v>0</v>
      </c>
      <c r="BF26" s="383">
        <f t="shared" si="5"/>
        <v>0</v>
      </c>
      <c r="BG26" s="383">
        <f t="shared" si="6"/>
        <v>0</v>
      </c>
      <c r="BH26" s="383">
        <f t="shared" si="7"/>
        <v>0</v>
      </c>
      <c r="BI26" s="383">
        <f t="shared" si="8"/>
        <v>0</v>
      </c>
      <c r="BJ26" s="336" t="s">
        <v>1</v>
      </c>
      <c r="BK26" s="383">
        <f t="shared" si="9"/>
        <v>0</v>
      </c>
      <c r="BL26" s="336" t="s">
        <v>1385</v>
      </c>
      <c r="BM26" s="336" t="s">
        <v>1764</v>
      </c>
    </row>
    <row r="27" spans="2:65" s="338" customFormat="1" ht="22.5" customHeight="1">
      <c r="B27" s="373"/>
      <c r="C27" s="384" t="s">
        <v>1358</v>
      </c>
      <c r="D27" s="384" t="s">
        <v>1346</v>
      </c>
      <c r="E27" s="385" t="s">
        <v>1414</v>
      </c>
      <c r="F27" s="600" t="s">
        <v>1415</v>
      </c>
      <c r="G27" s="601"/>
      <c r="H27" s="601"/>
      <c r="I27" s="601"/>
      <c r="J27" s="386" t="s">
        <v>1346</v>
      </c>
      <c r="K27" s="387">
        <v>200</v>
      </c>
      <c r="L27" s="602">
        <v>0</v>
      </c>
      <c r="M27" s="601"/>
      <c r="N27" s="602">
        <f t="shared" si="0"/>
        <v>0</v>
      </c>
      <c r="O27" s="598"/>
      <c r="P27" s="598"/>
      <c r="Q27" s="598"/>
      <c r="R27" s="378"/>
      <c r="T27" s="379" t="s">
        <v>1111</v>
      </c>
      <c r="U27" s="380" t="s">
        <v>1330</v>
      </c>
      <c r="V27" s="381">
        <v>0</v>
      </c>
      <c r="W27" s="381">
        <f t="shared" si="1"/>
        <v>0</v>
      </c>
      <c r="X27" s="381">
        <v>0</v>
      </c>
      <c r="Y27" s="381">
        <f t="shared" si="2"/>
        <v>0</v>
      </c>
      <c r="Z27" s="381">
        <v>0</v>
      </c>
      <c r="AA27" s="382">
        <f t="shared" si="3"/>
        <v>0</v>
      </c>
      <c r="AR27" s="336" t="s">
        <v>1390</v>
      </c>
      <c r="AT27" s="336" t="s">
        <v>1346</v>
      </c>
      <c r="AU27" s="336" t="s">
        <v>2</v>
      </c>
      <c r="AY27" s="336" t="s">
        <v>1370</v>
      </c>
      <c r="BE27" s="383">
        <f t="shared" si="4"/>
        <v>0</v>
      </c>
      <c r="BF27" s="383">
        <f t="shared" si="5"/>
        <v>0</v>
      </c>
      <c r="BG27" s="383">
        <f t="shared" si="6"/>
        <v>0</v>
      </c>
      <c r="BH27" s="383">
        <f t="shared" si="7"/>
        <v>0</v>
      </c>
      <c r="BI27" s="383">
        <f t="shared" si="8"/>
        <v>0</v>
      </c>
      <c r="BJ27" s="336" t="s">
        <v>1</v>
      </c>
      <c r="BK27" s="383">
        <f t="shared" si="9"/>
        <v>0</v>
      </c>
      <c r="BL27" s="336" t="s">
        <v>1385</v>
      </c>
      <c r="BM27" s="336" t="s">
        <v>1765</v>
      </c>
    </row>
    <row r="28" spans="2:65" s="338" customFormat="1" ht="22.5" customHeight="1">
      <c r="B28" s="373"/>
      <c r="C28" s="384" t="s">
        <v>1359</v>
      </c>
      <c r="D28" s="384" t="s">
        <v>1346</v>
      </c>
      <c r="E28" s="385" t="s">
        <v>1417</v>
      </c>
      <c r="F28" s="600" t="s">
        <v>1418</v>
      </c>
      <c r="G28" s="601"/>
      <c r="H28" s="601"/>
      <c r="I28" s="601"/>
      <c r="J28" s="386" t="s">
        <v>8</v>
      </c>
      <c r="K28" s="387">
        <v>200</v>
      </c>
      <c r="L28" s="602">
        <v>0</v>
      </c>
      <c r="M28" s="601"/>
      <c r="N28" s="602">
        <f t="shared" si="0"/>
        <v>0</v>
      </c>
      <c r="O28" s="598"/>
      <c r="P28" s="598"/>
      <c r="Q28" s="598"/>
      <c r="R28" s="378"/>
      <c r="T28" s="379" t="s">
        <v>1111</v>
      </c>
      <c r="U28" s="380" t="s">
        <v>1330</v>
      </c>
      <c r="V28" s="381">
        <v>0</v>
      </c>
      <c r="W28" s="381">
        <f t="shared" si="1"/>
        <v>0</v>
      </c>
      <c r="X28" s="381">
        <v>0</v>
      </c>
      <c r="Y28" s="381">
        <f t="shared" si="2"/>
        <v>0</v>
      </c>
      <c r="Z28" s="381">
        <v>0</v>
      </c>
      <c r="AA28" s="382">
        <f t="shared" si="3"/>
        <v>0</v>
      </c>
      <c r="AR28" s="336" t="s">
        <v>1390</v>
      </c>
      <c r="AT28" s="336" t="s">
        <v>1346</v>
      </c>
      <c r="AU28" s="336" t="s">
        <v>2</v>
      </c>
      <c r="AY28" s="336" t="s">
        <v>1370</v>
      </c>
      <c r="BE28" s="383">
        <f t="shared" si="4"/>
        <v>0</v>
      </c>
      <c r="BF28" s="383">
        <f t="shared" si="5"/>
        <v>0</v>
      </c>
      <c r="BG28" s="383">
        <f t="shared" si="6"/>
        <v>0</v>
      </c>
      <c r="BH28" s="383">
        <f t="shared" si="7"/>
        <v>0</v>
      </c>
      <c r="BI28" s="383">
        <f t="shared" si="8"/>
        <v>0</v>
      </c>
      <c r="BJ28" s="336" t="s">
        <v>1</v>
      </c>
      <c r="BK28" s="383">
        <f t="shared" si="9"/>
        <v>0</v>
      </c>
      <c r="BL28" s="336" t="s">
        <v>1385</v>
      </c>
      <c r="BM28" s="336" t="s">
        <v>1766</v>
      </c>
    </row>
    <row r="29" spans="2:65" s="338" customFormat="1" ht="22.5" customHeight="1">
      <c r="B29" s="373"/>
      <c r="C29" s="384" t="s">
        <v>10</v>
      </c>
      <c r="D29" s="384" t="s">
        <v>1346</v>
      </c>
      <c r="E29" s="385" t="s">
        <v>1420</v>
      </c>
      <c r="F29" s="600" t="s">
        <v>1421</v>
      </c>
      <c r="G29" s="601"/>
      <c r="H29" s="601"/>
      <c r="I29" s="601"/>
      <c r="J29" s="386" t="s">
        <v>8</v>
      </c>
      <c r="K29" s="387">
        <v>200</v>
      </c>
      <c r="L29" s="602">
        <v>0</v>
      </c>
      <c r="M29" s="601"/>
      <c r="N29" s="602">
        <f t="shared" si="0"/>
        <v>0</v>
      </c>
      <c r="O29" s="598"/>
      <c r="P29" s="598"/>
      <c r="Q29" s="598"/>
      <c r="R29" s="378"/>
      <c r="T29" s="379" t="s">
        <v>1111</v>
      </c>
      <c r="U29" s="380" t="s">
        <v>1330</v>
      </c>
      <c r="V29" s="381">
        <v>0</v>
      </c>
      <c r="W29" s="381">
        <f t="shared" si="1"/>
        <v>0</v>
      </c>
      <c r="X29" s="381">
        <v>0</v>
      </c>
      <c r="Y29" s="381">
        <f t="shared" si="2"/>
        <v>0</v>
      </c>
      <c r="Z29" s="381">
        <v>0</v>
      </c>
      <c r="AA29" s="382">
        <f t="shared" si="3"/>
        <v>0</v>
      </c>
      <c r="AR29" s="336" t="s">
        <v>1390</v>
      </c>
      <c r="AT29" s="336" t="s">
        <v>1346</v>
      </c>
      <c r="AU29" s="336" t="s">
        <v>2</v>
      </c>
      <c r="AY29" s="336" t="s">
        <v>1370</v>
      </c>
      <c r="BE29" s="383">
        <f t="shared" si="4"/>
        <v>0</v>
      </c>
      <c r="BF29" s="383">
        <f t="shared" si="5"/>
        <v>0</v>
      </c>
      <c r="BG29" s="383">
        <f t="shared" si="6"/>
        <v>0</v>
      </c>
      <c r="BH29" s="383">
        <f t="shared" si="7"/>
        <v>0</v>
      </c>
      <c r="BI29" s="383">
        <f t="shared" si="8"/>
        <v>0</v>
      </c>
      <c r="BJ29" s="336" t="s">
        <v>1</v>
      </c>
      <c r="BK29" s="383">
        <f t="shared" si="9"/>
        <v>0</v>
      </c>
      <c r="BL29" s="336" t="s">
        <v>1385</v>
      </c>
      <c r="BM29" s="336" t="s">
        <v>1767</v>
      </c>
    </row>
    <row r="30" spans="2:65" s="361" customFormat="1" ht="29.85" customHeight="1">
      <c r="B30" s="362"/>
      <c r="C30" s="363"/>
      <c r="D30" s="372" t="s">
        <v>1519</v>
      </c>
      <c r="E30" s="372"/>
      <c r="F30" s="372"/>
      <c r="G30" s="372"/>
      <c r="H30" s="372"/>
      <c r="I30" s="372"/>
      <c r="J30" s="372"/>
      <c r="K30" s="372"/>
      <c r="L30" s="372"/>
      <c r="M30" s="372"/>
      <c r="N30" s="603">
        <f>BK30</f>
        <v>0</v>
      </c>
      <c r="O30" s="604"/>
      <c r="P30" s="604"/>
      <c r="Q30" s="604"/>
      <c r="R30" s="365"/>
      <c r="T30" s="366"/>
      <c r="U30" s="363"/>
      <c r="V30" s="363"/>
      <c r="W30" s="367">
        <f>SUM(W31:W40)</f>
        <v>37.03</v>
      </c>
      <c r="X30" s="363"/>
      <c r="Y30" s="367">
        <f>SUM(Y31:Y40)</f>
        <v>0</v>
      </c>
      <c r="Z30" s="363"/>
      <c r="AA30" s="368">
        <f>SUM(AA31:AA40)</f>
        <v>0</v>
      </c>
      <c r="AR30" s="369" t="s">
        <v>2</v>
      </c>
      <c r="AT30" s="370" t="s">
        <v>1368</v>
      </c>
      <c r="AU30" s="370" t="s">
        <v>1</v>
      </c>
      <c r="AY30" s="369" t="s">
        <v>1370</v>
      </c>
      <c r="BK30" s="371">
        <f>SUM(BK31:BK40)</f>
        <v>0</v>
      </c>
    </row>
    <row r="31" spans="2:65" s="338" customFormat="1" ht="22.5" customHeight="1">
      <c r="B31" s="373"/>
      <c r="C31" s="374" t="s">
        <v>1423</v>
      </c>
      <c r="D31" s="374" t="s">
        <v>1338</v>
      </c>
      <c r="E31" s="375" t="s">
        <v>1424</v>
      </c>
      <c r="F31" s="597" t="s">
        <v>1525</v>
      </c>
      <c r="G31" s="598"/>
      <c r="H31" s="598"/>
      <c r="I31" s="598"/>
      <c r="J31" s="376" t="s">
        <v>8</v>
      </c>
      <c r="K31" s="377">
        <v>805</v>
      </c>
      <c r="L31" s="599">
        <v>0</v>
      </c>
      <c r="M31" s="598"/>
      <c r="N31" s="599">
        <f>ROUND(L31*K31,2)</f>
        <v>0</v>
      </c>
      <c r="O31" s="598"/>
      <c r="P31" s="598"/>
      <c r="Q31" s="598"/>
      <c r="R31" s="378"/>
      <c r="T31" s="379" t="s">
        <v>1111</v>
      </c>
      <c r="U31" s="380" t="s">
        <v>1330</v>
      </c>
      <c r="V31" s="381">
        <v>4.5999999999999999E-2</v>
      </c>
      <c r="W31" s="381">
        <f>V31*K31</f>
        <v>37.03</v>
      </c>
      <c r="X31" s="381">
        <v>0</v>
      </c>
      <c r="Y31" s="381">
        <f>X31*K31</f>
        <v>0</v>
      </c>
      <c r="Z31" s="381">
        <v>0</v>
      </c>
      <c r="AA31" s="382">
        <f>Z31*K31</f>
        <v>0</v>
      </c>
      <c r="AR31" s="336" t="s">
        <v>1385</v>
      </c>
      <c r="AT31" s="336" t="s">
        <v>1338</v>
      </c>
      <c r="AU31" s="336" t="s">
        <v>2</v>
      </c>
      <c r="AY31" s="336" t="s">
        <v>1370</v>
      </c>
      <c r="BE31" s="383">
        <f>IF(U31="základní",N31,0)</f>
        <v>0</v>
      </c>
      <c r="BF31" s="383">
        <f>IF(U31="snížená",N31,0)</f>
        <v>0</v>
      </c>
      <c r="BG31" s="383">
        <f>IF(U31="zákl. přenesená",N31,0)</f>
        <v>0</v>
      </c>
      <c r="BH31" s="383">
        <f>IF(U31="sníž. přenesená",N31,0)</f>
        <v>0</v>
      </c>
      <c r="BI31" s="383">
        <f>IF(U31="nulová",N31,0)</f>
        <v>0</v>
      </c>
      <c r="BJ31" s="336" t="s">
        <v>1</v>
      </c>
      <c r="BK31" s="383">
        <f>ROUND(L31*K31,2)</f>
        <v>0</v>
      </c>
      <c r="BL31" s="336" t="s">
        <v>1385</v>
      </c>
      <c r="BM31" s="336" t="s">
        <v>1768</v>
      </c>
    </row>
    <row r="32" spans="2:65" s="338" customFormat="1" ht="31.5" customHeight="1">
      <c r="B32" s="373"/>
      <c r="C32" s="384" t="s">
        <v>1427</v>
      </c>
      <c r="D32" s="384" t="s">
        <v>1346</v>
      </c>
      <c r="E32" s="385" t="s">
        <v>1527</v>
      </c>
      <c r="F32" s="600" t="s">
        <v>1769</v>
      </c>
      <c r="G32" s="601"/>
      <c r="H32" s="601"/>
      <c r="I32" s="601"/>
      <c r="J32" s="386" t="s">
        <v>8</v>
      </c>
      <c r="K32" s="387">
        <v>765</v>
      </c>
      <c r="L32" s="602">
        <v>0</v>
      </c>
      <c r="M32" s="601"/>
      <c r="N32" s="602">
        <f>ROUND(L32*K32,2)</f>
        <v>0</v>
      </c>
      <c r="O32" s="598"/>
      <c r="P32" s="598"/>
      <c r="Q32" s="598"/>
      <c r="R32" s="378"/>
      <c r="T32" s="379" t="s">
        <v>1111</v>
      </c>
      <c r="U32" s="380" t="s">
        <v>1330</v>
      </c>
      <c r="V32" s="381">
        <v>0</v>
      </c>
      <c r="W32" s="381">
        <f>V32*K32</f>
        <v>0</v>
      </c>
      <c r="X32" s="381">
        <v>0</v>
      </c>
      <c r="Y32" s="381">
        <f>X32*K32</f>
        <v>0</v>
      </c>
      <c r="Z32" s="381">
        <v>0</v>
      </c>
      <c r="AA32" s="382">
        <f>Z32*K32</f>
        <v>0</v>
      </c>
      <c r="AR32" s="336" t="s">
        <v>1390</v>
      </c>
      <c r="AT32" s="336" t="s">
        <v>1346</v>
      </c>
      <c r="AU32" s="336" t="s">
        <v>2</v>
      </c>
      <c r="AY32" s="336" t="s">
        <v>1370</v>
      </c>
      <c r="BE32" s="383">
        <f>IF(U32="základní",N32,0)</f>
        <v>0</v>
      </c>
      <c r="BF32" s="383">
        <f>IF(U32="snížená",N32,0)</f>
        <v>0</v>
      </c>
      <c r="BG32" s="383">
        <f>IF(U32="zákl. přenesená",N32,0)</f>
        <v>0</v>
      </c>
      <c r="BH32" s="383">
        <f>IF(U32="sníž. přenesená",N32,0)</f>
        <v>0</v>
      </c>
      <c r="BI32" s="383">
        <f>IF(U32="nulová",N32,0)</f>
        <v>0</v>
      </c>
      <c r="BJ32" s="336" t="s">
        <v>1</v>
      </c>
      <c r="BK32" s="383">
        <f>ROUND(L32*K32,2)</f>
        <v>0</v>
      </c>
      <c r="BL32" s="336" t="s">
        <v>1385</v>
      </c>
      <c r="BM32" s="336" t="s">
        <v>1770</v>
      </c>
    </row>
    <row r="33" spans="2:65" s="338" customFormat="1" ht="30" customHeight="1">
      <c r="B33" s="339"/>
      <c r="C33" s="409"/>
      <c r="D33" s="409"/>
      <c r="E33" s="409"/>
      <c r="F33" s="580" t="s">
        <v>1771</v>
      </c>
      <c r="G33" s="581"/>
      <c r="H33" s="581"/>
      <c r="I33" s="581"/>
      <c r="J33" s="409"/>
      <c r="K33" s="409"/>
      <c r="L33" s="409"/>
      <c r="M33" s="409"/>
      <c r="N33" s="409"/>
      <c r="O33" s="409"/>
      <c r="P33" s="409"/>
      <c r="Q33" s="409"/>
      <c r="R33" s="340"/>
      <c r="T33" s="388"/>
      <c r="U33" s="409"/>
      <c r="V33" s="409"/>
      <c r="W33" s="409"/>
      <c r="X33" s="409"/>
      <c r="Y33" s="409"/>
      <c r="Z33" s="409"/>
      <c r="AA33" s="389"/>
      <c r="AT33" s="336" t="s">
        <v>1377</v>
      </c>
      <c r="AU33" s="336" t="s">
        <v>2</v>
      </c>
    </row>
    <row r="34" spans="2:65" s="338" customFormat="1" ht="31.5" customHeight="1">
      <c r="B34" s="373"/>
      <c r="C34" s="384" t="s">
        <v>1431</v>
      </c>
      <c r="D34" s="384" t="s">
        <v>1346</v>
      </c>
      <c r="E34" s="385" t="s">
        <v>1530</v>
      </c>
      <c r="F34" s="600" t="s">
        <v>1656</v>
      </c>
      <c r="G34" s="601"/>
      <c r="H34" s="601"/>
      <c r="I34" s="601"/>
      <c r="J34" s="386" t="s">
        <v>8</v>
      </c>
      <c r="K34" s="387">
        <v>20</v>
      </c>
      <c r="L34" s="602">
        <v>0</v>
      </c>
      <c r="M34" s="601"/>
      <c r="N34" s="602">
        <f>ROUND(L34*K34,2)</f>
        <v>0</v>
      </c>
      <c r="O34" s="598"/>
      <c r="P34" s="598"/>
      <c r="Q34" s="598"/>
      <c r="R34" s="378"/>
      <c r="T34" s="379" t="s">
        <v>1111</v>
      </c>
      <c r="U34" s="380" t="s">
        <v>1330</v>
      </c>
      <c r="V34" s="381">
        <v>0</v>
      </c>
      <c r="W34" s="381">
        <f>V34*K34</f>
        <v>0</v>
      </c>
      <c r="X34" s="381">
        <v>0</v>
      </c>
      <c r="Y34" s="381">
        <f>X34*K34</f>
        <v>0</v>
      </c>
      <c r="Z34" s="381">
        <v>0</v>
      </c>
      <c r="AA34" s="382">
        <f>Z34*K34</f>
        <v>0</v>
      </c>
      <c r="AR34" s="336" t="s">
        <v>1390</v>
      </c>
      <c r="AT34" s="336" t="s">
        <v>1346</v>
      </c>
      <c r="AU34" s="336" t="s">
        <v>2</v>
      </c>
      <c r="AY34" s="336" t="s">
        <v>1370</v>
      </c>
      <c r="BE34" s="383">
        <f>IF(U34="základní",N34,0)</f>
        <v>0</v>
      </c>
      <c r="BF34" s="383">
        <f>IF(U34="snížená",N34,0)</f>
        <v>0</v>
      </c>
      <c r="BG34" s="383">
        <f>IF(U34="zákl. přenesená",N34,0)</f>
        <v>0</v>
      </c>
      <c r="BH34" s="383">
        <f>IF(U34="sníž. přenesená",N34,0)</f>
        <v>0</v>
      </c>
      <c r="BI34" s="383">
        <f>IF(U34="nulová",N34,0)</f>
        <v>0</v>
      </c>
      <c r="BJ34" s="336" t="s">
        <v>1</v>
      </c>
      <c r="BK34" s="383">
        <f>ROUND(L34*K34,2)</f>
        <v>0</v>
      </c>
      <c r="BL34" s="336" t="s">
        <v>1385</v>
      </c>
      <c r="BM34" s="336" t="s">
        <v>1772</v>
      </c>
    </row>
    <row r="35" spans="2:65" s="338" customFormat="1" ht="30" customHeight="1">
      <c r="B35" s="339"/>
      <c r="C35" s="409"/>
      <c r="D35" s="409"/>
      <c r="E35" s="409"/>
      <c r="F35" s="580" t="s">
        <v>1656</v>
      </c>
      <c r="G35" s="581"/>
      <c r="H35" s="581"/>
      <c r="I35" s="581"/>
      <c r="J35" s="409"/>
      <c r="K35" s="409"/>
      <c r="L35" s="409"/>
      <c r="M35" s="409"/>
      <c r="N35" s="409"/>
      <c r="O35" s="409"/>
      <c r="P35" s="409"/>
      <c r="Q35" s="409"/>
      <c r="R35" s="340"/>
      <c r="T35" s="388"/>
      <c r="U35" s="409"/>
      <c r="V35" s="409"/>
      <c r="W35" s="409"/>
      <c r="X35" s="409"/>
      <c r="Y35" s="409"/>
      <c r="Z35" s="409"/>
      <c r="AA35" s="389"/>
      <c r="AT35" s="336" t="s">
        <v>1377</v>
      </c>
      <c r="AU35" s="336" t="s">
        <v>2</v>
      </c>
    </row>
    <row r="36" spans="2:65" s="338" customFormat="1" ht="31.5" customHeight="1">
      <c r="B36" s="373"/>
      <c r="C36" s="384" t="s">
        <v>1385</v>
      </c>
      <c r="D36" s="384" t="s">
        <v>1346</v>
      </c>
      <c r="E36" s="385" t="s">
        <v>1533</v>
      </c>
      <c r="F36" s="600" t="s">
        <v>1773</v>
      </c>
      <c r="G36" s="601"/>
      <c r="H36" s="601"/>
      <c r="I36" s="601"/>
      <c r="J36" s="386" t="s">
        <v>8</v>
      </c>
      <c r="K36" s="387">
        <v>20</v>
      </c>
      <c r="L36" s="602">
        <v>0</v>
      </c>
      <c r="M36" s="601"/>
      <c r="N36" s="602">
        <f>ROUND(L36*K36,2)</f>
        <v>0</v>
      </c>
      <c r="O36" s="598"/>
      <c r="P36" s="598"/>
      <c r="Q36" s="598"/>
      <c r="R36" s="378"/>
      <c r="T36" s="379" t="s">
        <v>1111</v>
      </c>
      <c r="U36" s="380" t="s">
        <v>1330</v>
      </c>
      <c r="V36" s="381">
        <v>0</v>
      </c>
      <c r="W36" s="381">
        <f>V36*K36</f>
        <v>0</v>
      </c>
      <c r="X36" s="381">
        <v>0</v>
      </c>
      <c r="Y36" s="381">
        <f>X36*K36</f>
        <v>0</v>
      </c>
      <c r="Z36" s="381">
        <v>0</v>
      </c>
      <c r="AA36" s="382">
        <f>Z36*K36</f>
        <v>0</v>
      </c>
      <c r="AR36" s="336" t="s">
        <v>1390</v>
      </c>
      <c r="AT36" s="336" t="s">
        <v>1346</v>
      </c>
      <c r="AU36" s="336" t="s">
        <v>2</v>
      </c>
      <c r="AY36" s="336" t="s">
        <v>1370</v>
      </c>
      <c r="BE36" s="383">
        <f>IF(U36="základní",N36,0)</f>
        <v>0</v>
      </c>
      <c r="BF36" s="383">
        <f>IF(U36="snížená",N36,0)</f>
        <v>0</v>
      </c>
      <c r="BG36" s="383">
        <f>IF(U36="zákl. přenesená",N36,0)</f>
        <v>0</v>
      </c>
      <c r="BH36" s="383">
        <f>IF(U36="sníž. přenesená",N36,0)</f>
        <v>0</v>
      </c>
      <c r="BI36" s="383">
        <f>IF(U36="nulová",N36,0)</f>
        <v>0</v>
      </c>
      <c r="BJ36" s="336" t="s">
        <v>1</v>
      </c>
      <c r="BK36" s="383">
        <f>ROUND(L36*K36,2)</f>
        <v>0</v>
      </c>
      <c r="BL36" s="336" t="s">
        <v>1385</v>
      </c>
      <c r="BM36" s="336" t="s">
        <v>1774</v>
      </c>
    </row>
    <row r="37" spans="2:65" s="338" customFormat="1" ht="30" customHeight="1">
      <c r="B37" s="339"/>
      <c r="C37" s="409"/>
      <c r="D37" s="409"/>
      <c r="E37" s="409"/>
      <c r="F37" s="580" t="s">
        <v>1775</v>
      </c>
      <c r="G37" s="581"/>
      <c r="H37" s="581"/>
      <c r="I37" s="581"/>
      <c r="J37" s="409"/>
      <c r="K37" s="409"/>
      <c r="L37" s="409"/>
      <c r="M37" s="409"/>
      <c r="N37" s="409"/>
      <c r="O37" s="409"/>
      <c r="P37" s="409"/>
      <c r="Q37" s="409"/>
      <c r="R37" s="340"/>
      <c r="T37" s="388"/>
      <c r="U37" s="409"/>
      <c r="V37" s="409"/>
      <c r="W37" s="409"/>
      <c r="X37" s="409"/>
      <c r="Y37" s="409"/>
      <c r="Z37" s="409"/>
      <c r="AA37" s="389"/>
      <c r="AT37" s="336" t="s">
        <v>1377</v>
      </c>
      <c r="AU37" s="336" t="s">
        <v>2</v>
      </c>
    </row>
    <row r="38" spans="2:65" s="338" customFormat="1" ht="31.5" customHeight="1">
      <c r="B38" s="373"/>
      <c r="C38" s="384" t="s">
        <v>1439</v>
      </c>
      <c r="D38" s="384" t="s">
        <v>1346</v>
      </c>
      <c r="E38" s="385" t="s">
        <v>1665</v>
      </c>
      <c r="F38" s="600" t="s">
        <v>1666</v>
      </c>
      <c r="G38" s="601"/>
      <c r="H38" s="601"/>
      <c r="I38" s="601"/>
      <c r="J38" s="386" t="s">
        <v>832</v>
      </c>
      <c r="K38" s="387">
        <v>580</v>
      </c>
      <c r="L38" s="602">
        <v>0</v>
      </c>
      <c r="M38" s="601"/>
      <c r="N38" s="602">
        <f>ROUND(L38*K38,2)</f>
        <v>0</v>
      </c>
      <c r="O38" s="598"/>
      <c r="P38" s="598"/>
      <c r="Q38" s="598"/>
      <c r="R38" s="378"/>
      <c r="T38" s="379" t="s">
        <v>1111</v>
      </c>
      <c r="U38" s="380" t="s">
        <v>1330</v>
      </c>
      <c r="V38" s="381">
        <v>0</v>
      </c>
      <c r="W38" s="381">
        <f>V38*K38</f>
        <v>0</v>
      </c>
      <c r="X38" s="381">
        <v>0</v>
      </c>
      <c r="Y38" s="381">
        <f>X38*K38</f>
        <v>0</v>
      </c>
      <c r="Z38" s="381">
        <v>0</v>
      </c>
      <c r="AA38" s="382">
        <f>Z38*K38</f>
        <v>0</v>
      </c>
      <c r="AR38" s="336" t="s">
        <v>1390</v>
      </c>
      <c r="AT38" s="336" t="s">
        <v>1346</v>
      </c>
      <c r="AU38" s="336" t="s">
        <v>2</v>
      </c>
      <c r="AY38" s="336" t="s">
        <v>1370</v>
      </c>
      <c r="BE38" s="383">
        <f>IF(U38="základní",N38,0)</f>
        <v>0</v>
      </c>
      <c r="BF38" s="383">
        <f>IF(U38="snížená",N38,0)</f>
        <v>0</v>
      </c>
      <c r="BG38" s="383">
        <f>IF(U38="zákl. přenesená",N38,0)</f>
        <v>0</v>
      </c>
      <c r="BH38" s="383">
        <f>IF(U38="sníž. přenesená",N38,0)</f>
        <v>0</v>
      </c>
      <c r="BI38" s="383">
        <f>IF(U38="nulová",N38,0)</f>
        <v>0</v>
      </c>
      <c r="BJ38" s="336" t="s">
        <v>1</v>
      </c>
      <c r="BK38" s="383">
        <f>ROUND(L38*K38,2)</f>
        <v>0</v>
      </c>
      <c r="BL38" s="336" t="s">
        <v>1385</v>
      </c>
      <c r="BM38" s="336" t="s">
        <v>1776</v>
      </c>
    </row>
    <row r="39" spans="2:65" s="338" customFormat="1" ht="31.5" customHeight="1">
      <c r="B39" s="373"/>
      <c r="C39" s="384" t="s">
        <v>1444</v>
      </c>
      <c r="D39" s="384" t="s">
        <v>1346</v>
      </c>
      <c r="E39" s="385" t="s">
        <v>1668</v>
      </c>
      <c r="F39" s="600" t="s">
        <v>1669</v>
      </c>
      <c r="G39" s="601"/>
      <c r="H39" s="601"/>
      <c r="I39" s="601"/>
      <c r="J39" s="386" t="s">
        <v>832</v>
      </c>
      <c r="K39" s="387">
        <v>580</v>
      </c>
      <c r="L39" s="602">
        <v>0</v>
      </c>
      <c r="M39" s="601"/>
      <c r="N39" s="602">
        <f>ROUND(L39*K39,2)</f>
        <v>0</v>
      </c>
      <c r="O39" s="598"/>
      <c r="P39" s="598"/>
      <c r="Q39" s="598"/>
      <c r="R39" s="378"/>
      <c r="T39" s="379" t="s">
        <v>1111</v>
      </c>
      <c r="U39" s="380" t="s">
        <v>1330</v>
      </c>
      <c r="V39" s="381">
        <v>0</v>
      </c>
      <c r="W39" s="381">
        <f>V39*K39</f>
        <v>0</v>
      </c>
      <c r="X39" s="381">
        <v>0</v>
      </c>
      <c r="Y39" s="381">
        <f>X39*K39</f>
        <v>0</v>
      </c>
      <c r="Z39" s="381">
        <v>0</v>
      </c>
      <c r="AA39" s="382">
        <f>Z39*K39</f>
        <v>0</v>
      </c>
      <c r="AR39" s="336" t="s">
        <v>1390</v>
      </c>
      <c r="AT39" s="336" t="s">
        <v>1346</v>
      </c>
      <c r="AU39" s="336" t="s">
        <v>2</v>
      </c>
      <c r="AY39" s="336" t="s">
        <v>1370</v>
      </c>
      <c r="BE39" s="383">
        <f>IF(U39="základní",N39,0)</f>
        <v>0</v>
      </c>
      <c r="BF39" s="383">
        <f>IF(U39="snížená",N39,0)</f>
        <v>0</v>
      </c>
      <c r="BG39" s="383">
        <f>IF(U39="zákl. přenesená",N39,0)</f>
        <v>0</v>
      </c>
      <c r="BH39" s="383">
        <f>IF(U39="sníž. přenesená",N39,0)</f>
        <v>0</v>
      </c>
      <c r="BI39" s="383">
        <f>IF(U39="nulová",N39,0)</f>
        <v>0</v>
      </c>
      <c r="BJ39" s="336" t="s">
        <v>1</v>
      </c>
      <c r="BK39" s="383">
        <f>ROUND(L39*K39,2)</f>
        <v>0</v>
      </c>
      <c r="BL39" s="336" t="s">
        <v>1385</v>
      </c>
      <c r="BM39" s="336" t="s">
        <v>1777</v>
      </c>
    </row>
    <row r="40" spans="2:65" s="338" customFormat="1" ht="31.5" customHeight="1">
      <c r="B40" s="373"/>
      <c r="C40" s="384" t="s">
        <v>1450</v>
      </c>
      <c r="D40" s="384" t="s">
        <v>1346</v>
      </c>
      <c r="E40" s="385" t="s">
        <v>1536</v>
      </c>
      <c r="F40" s="600" t="s">
        <v>1778</v>
      </c>
      <c r="G40" s="601"/>
      <c r="H40" s="601"/>
      <c r="I40" s="601"/>
      <c r="J40" s="386" t="s">
        <v>832</v>
      </c>
      <c r="K40" s="387">
        <v>1</v>
      </c>
      <c r="L40" s="602">
        <v>0</v>
      </c>
      <c r="M40" s="601"/>
      <c r="N40" s="602">
        <f>ROUND(L40*K40,2)</f>
        <v>0</v>
      </c>
      <c r="O40" s="598"/>
      <c r="P40" s="598"/>
      <c r="Q40" s="598"/>
      <c r="R40" s="378"/>
      <c r="T40" s="379" t="s">
        <v>1111</v>
      </c>
      <c r="U40" s="380" t="s">
        <v>1330</v>
      </c>
      <c r="V40" s="381">
        <v>0</v>
      </c>
      <c r="W40" s="381">
        <f>V40*K40</f>
        <v>0</v>
      </c>
      <c r="X40" s="381">
        <v>0</v>
      </c>
      <c r="Y40" s="381">
        <f>X40*K40</f>
        <v>0</v>
      </c>
      <c r="Z40" s="381">
        <v>0</v>
      </c>
      <c r="AA40" s="382">
        <f>Z40*K40</f>
        <v>0</v>
      </c>
      <c r="AR40" s="336" t="s">
        <v>1390</v>
      </c>
      <c r="AT40" s="336" t="s">
        <v>1346</v>
      </c>
      <c r="AU40" s="336" t="s">
        <v>2</v>
      </c>
      <c r="AY40" s="336" t="s">
        <v>1370</v>
      </c>
      <c r="BE40" s="383">
        <f>IF(U40="základní",N40,0)</f>
        <v>0</v>
      </c>
      <c r="BF40" s="383">
        <f>IF(U40="snížená",N40,0)</f>
        <v>0</v>
      </c>
      <c r="BG40" s="383">
        <f>IF(U40="zákl. přenesená",N40,0)</f>
        <v>0</v>
      </c>
      <c r="BH40" s="383">
        <f>IF(U40="sníž. přenesená",N40,0)</f>
        <v>0</v>
      </c>
      <c r="BI40" s="383">
        <f>IF(U40="nulová",N40,0)</f>
        <v>0</v>
      </c>
      <c r="BJ40" s="336" t="s">
        <v>1</v>
      </c>
      <c r="BK40" s="383">
        <f>ROUND(L40*K40,2)</f>
        <v>0</v>
      </c>
      <c r="BL40" s="336" t="s">
        <v>1385</v>
      </c>
      <c r="BM40" s="336" t="s">
        <v>1779</v>
      </c>
    </row>
    <row r="41" spans="2:65" s="361" customFormat="1" ht="37.35" customHeight="1">
      <c r="B41" s="362"/>
      <c r="C41" s="363"/>
      <c r="D41" s="364" t="s">
        <v>1332</v>
      </c>
      <c r="E41" s="364"/>
      <c r="F41" s="364"/>
      <c r="G41" s="364"/>
      <c r="H41" s="364"/>
      <c r="I41" s="364"/>
      <c r="J41" s="364"/>
      <c r="K41" s="364"/>
      <c r="L41" s="364"/>
      <c r="M41" s="364"/>
      <c r="N41" s="611">
        <f>BK41</f>
        <v>0</v>
      </c>
      <c r="O41" s="612"/>
      <c r="P41" s="612"/>
      <c r="Q41" s="612"/>
      <c r="R41" s="365"/>
      <c r="T41" s="366"/>
      <c r="U41" s="363"/>
      <c r="V41" s="363"/>
      <c r="W41" s="367">
        <f>W42</f>
        <v>85.594999999999999</v>
      </c>
      <c r="X41" s="363"/>
      <c r="Y41" s="367">
        <f>Y42</f>
        <v>0</v>
      </c>
      <c r="Z41" s="363"/>
      <c r="AA41" s="368">
        <f>AA42</f>
        <v>0</v>
      </c>
      <c r="AR41" s="369" t="s">
        <v>3</v>
      </c>
      <c r="AT41" s="370" t="s">
        <v>1368</v>
      </c>
      <c r="AU41" s="370" t="s">
        <v>1369</v>
      </c>
      <c r="AY41" s="369" t="s">
        <v>1370</v>
      </c>
      <c r="BK41" s="371">
        <f>BK42</f>
        <v>0</v>
      </c>
    </row>
    <row r="42" spans="2:65" s="361" customFormat="1" ht="19.899999999999999" customHeight="1">
      <c r="B42" s="362"/>
      <c r="C42" s="363"/>
      <c r="D42" s="372" t="s">
        <v>1333</v>
      </c>
      <c r="E42" s="372"/>
      <c r="F42" s="372"/>
      <c r="G42" s="372"/>
      <c r="H42" s="372"/>
      <c r="I42" s="372"/>
      <c r="J42" s="372"/>
      <c r="K42" s="372"/>
      <c r="L42" s="372"/>
      <c r="M42" s="372"/>
      <c r="N42" s="589">
        <f>BK42</f>
        <v>0</v>
      </c>
      <c r="O42" s="590"/>
      <c r="P42" s="590"/>
      <c r="Q42" s="590"/>
      <c r="R42" s="365"/>
      <c r="T42" s="366"/>
      <c r="U42" s="363"/>
      <c r="V42" s="363"/>
      <c r="W42" s="367">
        <f>SUM(W43:W60)</f>
        <v>85.594999999999999</v>
      </c>
      <c r="X42" s="363"/>
      <c r="Y42" s="367">
        <f>SUM(Y43:Y60)</f>
        <v>0</v>
      </c>
      <c r="Z42" s="363"/>
      <c r="AA42" s="368">
        <f>SUM(AA43:AA60)</f>
        <v>0</v>
      </c>
      <c r="AR42" s="369" t="s">
        <v>3</v>
      </c>
      <c r="AT42" s="370" t="s">
        <v>1368</v>
      </c>
      <c r="AU42" s="370" t="s">
        <v>1</v>
      </c>
      <c r="AY42" s="369" t="s">
        <v>1370</v>
      </c>
      <c r="BK42" s="371">
        <f>SUM(BK43:BK60)</f>
        <v>0</v>
      </c>
    </row>
    <row r="43" spans="2:65" s="338" customFormat="1" ht="22.5" customHeight="1">
      <c r="B43" s="373"/>
      <c r="C43" s="384" t="s">
        <v>1454</v>
      </c>
      <c r="D43" s="384" t="s">
        <v>1346</v>
      </c>
      <c r="E43" s="385" t="s">
        <v>1691</v>
      </c>
      <c r="F43" s="600" t="s">
        <v>1780</v>
      </c>
      <c r="G43" s="601"/>
      <c r="H43" s="601"/>
      <c r="I43" s="601"/>
      <c r="J43" s="386" t="s">
        <v>35</v>
      </c>
      <c r="K43" s="387">
        <v>2</v>
      </c>
      <c r="L43" s="602">
        <v>0</v>
      </c>
      <c r="M43" s="601"/>
      <c r="N43" s="602">
        <f t="shared" ref="N43:N50" si="10">ROUND(L43*K43,2)</f>
        <v>0</v>
      </c>
      <c r="O43" s="598"/>
      <c r="P43" s="598"/>
      <c r="Q43" s="598"/>
      <c r="R43" s="378"/>
      <c r="T43" s="379" t="s">
        <v>1111</v>
      </c>
      <c r="U43" s="380" t="s">
        <v>1330</v>
      </c>
      <c r="V43" s="381">
        <v>0</v>
      </c>
      <c r="W43" s="381">
        <f t="shared" ref="W43:W50" si="11">V43*K43</f>
        <v>0</v>
      </c>
      <c r="X43" s="381">
        <v>0</v>
      </c>
      <c r="Y43" s="381">
        <f t="shared" ref="Y43:Y50" si="12">X43*K43</f>
        <v>0</v>
      </c>
      <c r="Z43" s="381">
        <v>0</v>
      </c>
      <c r="AA43" s="382">
        <f t="shared" ref="AA43:AA50" si="13">Z43*K43</f>
        <v>0</v>
      </c>
      <c r="AR43" s="336" t="s">
        <v>1375</v>
      </c>
      <c r="AT43" s="336" t="s">
        <v>1346</v>
      </c>
      <c r="AU43" s="336" t="s">
        <v>2</v>
      </c>
      <c r="AY43" s="336" t="s">
        <v>1370</v>
      </c>
      <c r="BE43" s="383">
        <f t="shared" ref="BE43:BE50" si="14">IF(U43="základní",N43,0)</f>
        <v>0</v>
      </c>
      <c r="BF43" s="383">
        <f t="shared" ref="BF43:BF50" si="15">IF(U43="snížená",N43,0)</f>
        <v>0</v>
      </c>
      <c r="BG43" s="383">
        <f t="shared" ref="BG43:BG50" si="16">IF(U43="zákl. přenesená",N43,0)</f>
        <v>0</v>
      </c>
      <c r="BH43" s="383">
        <f t="shared" ref="BH43:BH50" si="17">IF(U43="sníž. přenesená",N43,0)</f>
        <v>0</v>
      </c>
      <c r="BI43" s="383">
        <f t="shared" ref="BI43:BI50" si="18">IF(U43="nulová",N43,0)</f>
        <v>0</v>
      </c>
      <c r="BJ43" s="336" t="s">
        <v>1</v>
      </c>
      <c r="BK43" s="383">
        <f t="shared" ref="BK43:BK50" si="19">ROUND(L43*K43,2)</f>
        <v>0</v>
      </c>
      <c r="BL43" s="336" t="s">
        <v>1371</v>
      </c>
      <c r="BM43" s="336" t="s">
        <v>1781</v>
      </c>
    </row>
    <row r="44" spans="2:65" s="338" customFormat="1" ht="31.5" customHeight="1">
      <c r="B44" s="373"/>
      <c r="C44" s="374" t="s">
        <v>1456</v>
      </c>
      <c r="D44" s="374" t="s">
        <v>1338</v>
      </c>
      <c r="E44" s="375" t="s">
        <v>1339</v>
      </c>
      <c r="F44" s="597" t="s">
        <v>1340</v>
      </c>
      <c r="G44" s="598"/>
      <c r="H44" s="598"/>
      <c r="I44" s="598"/>
      <c r="J44" s="376" t="s">
        <v>35</v>
      </c>
      <c r="K44" s="377">
        <v>15</v>
      </c>
      <c r="L44" s="599">
        <v>0</v>
      </c>
      <c r="M44" s="598"/>
      <c r="N44" s="599">
        <f t="shared" si="10"/>
        <v>0</v>
      </c>
      <c r="O44" s="598"/>
      <c r="P44" s="598"/>
      <c r="Q44" s="598"/>
      <c r="R44" s="378"/>
      <c r="T44" s="379" t="s">
        <v>1111</v>
      </c>
      <c r="U44" s="380" t="s">
        <v>1330</v>
      </c>
      <c r="V44" s="381">
        <v>0.19</v>
      </c>
      <c r="W44" s="381">
        <f t="shared" si="11"/>
        <v>2.85</v>
      </c>
      <c r="X44" s="381">
        <v>0</v>
      </c>
      <c r="Y44" s="381">
        <f t="shared" si="12"/>
        <v>0</v>
      </c>
      <c r="Z44" s="381">
        <v>0</v>
      </c>
      <c r="AA44" s="382">
        <f t="shared" si="13"/>
        <v>0</v>
      </c>
      <c r="AR44" s="336" t="s">
        <v>1371</v>
      </c>
      <c r="AT44" s="336" t="s">
        <v>1338</v>
      </c>
      <c r="AU44" s="336" t="s">
        <v>2</v>
      </c>
      <c r="AY44" s="336" t="s">
        <v>1370</v>
      </c>
      <c r="BE44" s="383">
        <f t="shared" si="14"/>
        <v>0</v>
      </c>
      <c r="BF44" s="383">
        <f t="shared" si="15"/>
        <v>0</v>
      </c>
      <c r="BG44" s="383">
        <f t="shared" si="16"/>
        <v>0</v>
      </c>
      <c r="BH44" s="383">
        <f t="shared" si="17"/>
        <v>0</v>
      </c>
      <c r="BI44" s="383">
        <f t="shared" si="18"/>
        <v>0</v>
      </c>
      <c r="BJ44" s="336" t="s">
        <v>1</v>
      </c>
      <c r="BK44" s="383">
        <f t="shared" si="19"/>
        <v>0</v>
      </c>
      <c r="BL44" s="336" t="s">
        <v>1371</v>
      </c>
      <c r="BM44" s="336" t="s">
        <v>1782</v>
      </c>
    </row>
    <row r="45" spans="2:65" s="338" customFormat="1" ht="22.5" customHeight="1">
      <c r="B45" s="373"/>
      <c r="C45" s="374" t="s">
        <v>1458</v>
      </c>
      <c r="D45" s="374" t="s">
        <v>1338</v>
      </c>
      <c r="E45" s="375" t="s">
        <v>1341</v>
      </c>
      <c r="F45" s="597" t="s">
        <v>1342</v>
      </c>
      <c r="G45" s="598"/>
      <c r="H45" s="598"/>
      <c r="I45" s="598"/>
      <c r="J45" s="376" t="s">
        <v>19</v>
      </c>
      <c r="K45" s="377">
        <v>2.5</v>
      </c>
      <c r="L45" s="599">
        <v>0</v>
      </c>
      <c r="M45" s="598"/>
      <c r="N45" s="599">
        <f t="shared" si="10"/>
        <v>0</v>
      </c>
      <c r="O45" s="598"/>
      <c r="P45" s="598"/>
      <c r="Q45" s="598"/>
      <c r="R45" s="378"/>
      <c r="T45" s="379" t="s">
        <v>1111</v>
      </c>
      <c r="U45" s="380" t="s">
        <v>1330</v>
      </c>
      <c r="V45" s="381">
        <v>0.19</v>
      </c>
      <c r="W45" s="381">
        <f t="shared" si="11"/>
        <v>0.47499999999999998</v>
      </c>
      <c r="X45" s="381">
        <v>0</v>
      </c>
      <c r="Y45" s="381">
        <f t="shared" si="12"/>
        <v>0</v>
      </c>
      <c r="Z45" s="381">
        <v>0</v>
      </c>
      <c r="AA45" s="382">
        <f t="shared" si="13"/>
        <v>0</v>
      </c>
      <c r="AR45" s="336" t="s">
        <v>1371</v>
      </c>
      <c r="AT45" s="336" t="s">
        <v>1338</v>
      </c>
      <c r="AU45" s="336" t="s">
        <v>2</v>
      </c>
      <c r="AY45" s="336" t="s">
        <v>1370</v>
      </c>
      <c r="BE45" s="383">
        <f t="shared" si="14"/>
        <v>0</v>
      </c>
      <c r="BF45" s="383">
        <f t="shared" si="15"/>
        <v>0</v>
      </c>
      <c r="BG45" s="383">
        <f t="shared" si="16"/>
        <v>0</v>
      </c>
      <c r="BH45" s="383">
        <f t="shared" si="17"/>
        <v>0</v>
      </c>
      <c r="BI45" s="383">
        <f t="shared" si="18"/>
        <v>0</v>
      </c>
      <c r="BJ45" s="336" t="s">
        <v>1</v>
      </c>
      <c r="BK45" s="383">
        <f t="shared" si="19"/>
        <v>0</v>
      </c>
      <c r="BL45" s="336" t="s">
        <v>1371</v>
      </c>
      <c r="BM45" s="336" t="s">
        <v>1783</v>
      </c>
    </row>
    <row r="46" spans="2:65" s="338" customFormat="1" ht="22.5" customHeight="1">
      <c r="B46" s="373"/>
      <c r="C46" s="374" t="s">
        <v>1462</v>
      </c>
      <c r="D46" s="374" t="s">
        <v>1338</v>
      </c>
      <c r="E46" s="375" t="s">
        <v>1784</v>
      </c>
      <c r="F46" s="597" t="s">
        <v>1785</v>
      </c>
      <c r="G46" s="598"/>
      <c r="H46" s="598"/>
      <c r="I46" s="598"/>
      <c r="J46" s="376" t="s">
        <v>35</v>
      </c>
      <c r="K46" s="377">
        <v>2</v>
      </c>
      <c r="L46" s="599">
        <v>0</v>
      </c>
      <c r="M46" s="598"/>
      <c r="N46" s="599">
        <f t="shared" si="10"/>
        <v>0</v>
      </c>
      <c r="O46" s="598"/>
      <c r="P46" s="598"/>
      <c r="Q46" s="598"/>
      <c r="R46" s="378"/>
      <c r="T46" s="379" t="s">
        <v>1111</v>
      </c>
      <c r="U46" s="380" t="s">
        <v>1330</v>
      </c>
      <c r="V46" s="381">
        <v>1.55</v>
      </c>
      <c r="W46" s="381">
        <f t="shared" si="11"/>
        <v>3.1</v>
      </c>
      <c r="X46" s="381">
        <v>0</v>
      </c>
      <c r="Y46" s="381">
        <f t="shared" si="12"/>
        <v>0</v>
      </c>
      <c r="Z46" s="381">
        <v>0</v>
      </c>
      <c r="AA46" s="382">
        <f t="shared" si="13"/>
        <v>0</v>
      </c>
      <c r="AR46" s="336" t="s">
        <v>1371</v>
      </c>
      <c r="AT46" s="336" t="s">
        <v>1338</v>
      </c>
      <c r="AU46" s="336" t="s">
        <v>2</v>
      </c>
      <c r="AY46" s="336" t="s">
        <v>1370</v>
      </c>
      <c r="BE46" s="383">
        <f t="shared" si="14"/>
        <v>0</v>
      </c>
      <c r="BF46" s="383">
        <f t="shared" si="15"/>
        <v>0</v>
      </c>
      <c r="BG46" s="383">
        <f t="shared" si="16"/>
        <v>0</v>
      </c>
      <c r="BH46" s="383">
        <f t="shared" si="17"/>
        <v>0</v>
      </c>
      <c r="BI46" s="383">
        <f t="shared" si="18"/>
        <v>0</v>
      </c>
      <c r="BJ46" s="336" t="s">
        <v>1</v>
      </c>
      <c r="BK46" s="383">
        <f t="shared" si="19"/>
        <v>0</v>
      </c>
      <c r="BL46" s="336" t="s">
        <v>1371</v>
      </c>
      <c r="BM46" s="336" t="s">
        <v>1786</v>
      </c>
    </row>
    <row r="47" spans="2:65" s="338" customFormat="1" ht="22.5" customHeight="1">
      <c r="B47" s="373"/>
      <c r="C47" s="384" t="s">
        <v>1466</v>
      </c>
      <c r="D47" s="384" t="s">
        <v>1346</v>
      </c>
      <c r="E47" s="385" t="s">
        <v>1787</v>
      </c>
      <c r="F47" s="600" t="s">
        <v>1788</v>
      </c>
      <c r="G47" s="601"/>
      <c r="H47" s="601"/>
      <c r="I47" s="601"/>
      <c r="J47" s="386" t="s">
        <v>35</v>
      </c>
      <c r="K47" s="387">
        <v>1</v>
      </c>
      <c r="L47" s="602">
        <v>0</v>
      </c>
      <c r="M47" s="601"/>
      <c r="N47" s="602">
        <f t="shared" si="10"/>
        <v>0</v>
      </c>
      <c r="O47" s="598"/>
      <c r="P47" s="598"/>
      <c r="Q47" s="598"/>
      <c r="R47" s="378"/>
      <c r="T47" s="379" t="s">
        <v>1111</v>
      </c>
      <c r="U47" s="380" t="s">
        <v>1330</v>
      </c>
      <c r="V47" s="381">
        <v>0</v>
      </c>
      <c r="W47" s="381">
        <f t="shared" si="11"/>
        <v>0</v>
      </c>
      <c r="X47" s="381">
        <v>0</v>
      </c>
      <c r="Y47" s="381">
        <f t="shared" si="12"/>
        <v>0</v>
      </c>
      <c r="Z47" s="381">
        <v>0</v>
      </c>
      <c r="AA47" s="382">
        <f t="shared" si="13"/>
        <v>0</v>
      </c>
      <c r="AR47" s="336" t="s">
        <v>1375</v>
      </c>
      <c r="AT47" s="336" t="s">
        <v>1346</v>
      </c>
      <c r="AU47" s="336" t="s">
        <v>2</v>
      </c>
      <c r="AY47" s="336" t="s">
        <v>1370</v>
      </c>
      <c r="BE47" s="383">
        <f t="shared" si="14"/>
        <v>0</v>
      </c>
      <c r="BF47" s="383">
        <f t="shared" si="15"/>
        <v>0</v>
      </c>
      <c r="BG47" s="383">
        <f t="shared" si="16"/>
        <v>0</v>
      </c>
      <c r="BH47" s="383">
        <f t="shared" si="17"/>
        <v>0</v>
      </c>
      <c r="BI47" s="383">
        <f t="shared" si="18"/>
        <v>0</v>
      </c>
      <c r="BJ47" s="336" t="s">
        <v>1</v>
      </c>
      <c r="BK47" s="383">
        <f t="shared" si="19"/>
        <v>0</v>
      </c>
      <c r="BL47" s="336" t="s">
        <v>1371</v>
      </c>
      <c r="BM47" s="336" t="s">
        <v>1789</v>
      </c>
    </row>
    <row r="48" spans="2:65" s="338" customFormat="1" ht="31.5" customHeight="1">
      <c r="B48" s="373"/>
      <c r="C48" s="384" t="s">
        <v>1470</v>
      </c>
      <c r="D48" s="384" t="s">
        <v>1346</v>
      </c>
      <c r="E48" s="385" t="s">
        <v>1790</v>
      </c>
      <c r="F48" s="600" t="s">
        <v>1791</v>
      </c>
      <c r="G48" s="601"/>
      <c r="H48" s="601"/>
      <c r="I48" s="601"/>
      <c r="J48" s="386" t="s">
        <v>35</v>
      </c>
      <c r="K48" s="387">
        <v>1</v>
      </c>
      <c r="L48" s="602">
        <v>0</v>
      </c>
      <c r="M48" s="601"/>
      <c r="N48" s="602">
        <f t="shared" si="10"/>
        <v>0</v>
      </c>
      <c r="O48" s="598"/>
      <c r="P48" s="598"/>
      <c r="Q48" s="598"/>
      <c r="R48" s="378"/>
      <c r="T48" s="379" t="s">
        <v>1111</v>
      </c>
      <c r="U48" s="380" t="s">
        <v>1330</v>
      </c>
      <c r="V48" s="381">
        <v>0</v>
      </c>
      <c r="W48" s="381">
        <f t="shared" si="11"/>
        <v>0</v>
      </c>
      <c r="X48" s="381">
        <v>0</v>
      </c>
      <c r="Y48" s="381">
        <f t="shared" si="12"/>
        <v>0</v>
      </c>
      <c r="Z48" s="381">
        <v>0</v>
      </c>
      <c r="AA48" s="382">
        <f t="shared" si="13"/>
        <v>0</v>
      </c>
      <c r="AR48" s="336" t="s">
        <v>1375</v>
      </c>
      <c r="AT48" s="336" t="s">
        <v>1346</v>
      </c>
      <c r="AU48" s="336" t="s">
        <v>2</v>
      </c>
      <c r="AY48" s="336" t="s">
        <v>1370</v>
      </c>
      <c r="BE48" s="383">
        <f t="shared" si="14"/>
        <v>0</v>
      </c>
      <c r="BF48" s="383">
        <f t="shared" si="15"/>
        <v>0</v>
      </c>
      <c r="BG48" s="383">
        <f t="shared" si="16"/>
        <v>0</v>
      </c>
      <c r="BH48" s="383">
        <f t="shared" si="17"/>
        <v>0</v>
      </c>
      <c r="BI48" s="383">
        <f t="shared" si="18"/>
        <v>0</v>
      </c>
      <c r="BJ48" s="336" t="s">
        <v>1</v>
      </c>
      <c r="BK48" s="383">
        <f t="shared" si="19"/>
        <v>0</v>
      </c>
      <c r="BL48" s="336" t="s">
        <v>1371</v>
      </c>
      <c r="BM48" s="336" t="s">
        <v>1792</v>
      </c>
    </row>
    <row r="49" spans="2:65" s="338" customFormat="1" ht="31.5" customHeight="1">
      <c r="B49" s="373"/>
      <c r="C49" s="374" t="s">
        <v>1474</v>
      </c>
      <c r="D49" s="374" t="s">
        <v>1338</v>
      </c>
      <c r="E49" s="375" t="s">
        <v>1343</v>
      </c>
      <c r="F49" s="597" t="s">
        <v>1344</v>
      </c>
      <c r="G49" s="598"/>
      <c r="H49" s="598"/>
      <c r="I49" s="598"/>
      <c r="J49" s="376" t="s">
        <v>35</v>
      </c>
      <c r="K49" s="377">
        <v>91</v>
      </c>
      <c r="L49" s="599">
        <v>0</v>
      </c>
      <c r="M49" s="598"/>
      <c r="N49" s="599">
        <f t="shared" si="10"/>
        <v>0</v>
      </c>
      <c r="O49" s="598"/>
      <c r="P49" s="598"/>
      <c r="Q49" s="598"/>
      <c r="R49" s="378"/>
      <c r="T49" s="379" t="s">
        <v>1111</v>
      </c>
      <c r="U49" s="380" t="s">
        <v>1330</v>
      </c>
      <c r="V49" s="381">
        <v>0.87</v>
      </c>
      <c r="W49" s="381">
        <f t="shared" si="11"/>
        <v>79.17</v>
      </c>
      <c r="X49" s="381">
        <v>0</v>
      </c>
      <c r="Y49" s="381">
        <f t="shared" si="12"/>
        <v>0</v>
      </c>
      <c r="Z49" s="381">
        <v>0</v>
      </c>
      <c r="AA49" s="382">
        <f t="shared" si="13"/>
        <v>0</v>
      </c>
      <c r="AR49" s="336" t="s">
        <v>1371</v>
      </c>
      <c r="AT49" s="336" t="s">
        <v>1338</v>
      </c>
      <c r="AU49" s="336" t="s">
        <v>2</v>
      </c>
      <c r="AY49" s="336" t="s">
        <v>1370</v>
      </c>
      <c r="BE49" s="383">
        <f t="shared" si="14"/>
        <v>0</v>
      </c>
      <c r="BF49" s="383">
        <f t="shared" si="15"/>
        <v>0</v>
      </c>
      <c r="BG49" s="383">
        <f t="shared" si="16"/>
        <v>0</v>
      </c>
      <c r="BH49" s="383">
        <f t="shared" si="17"/>
        <v>0</v>
      </c>
      <c r="BI49" s="383">
        <f t="shared" si="18"/>
        <v>0</v>
      </c>
      <c r="BJ49" s="336" t="s">
        <v>1</v>
      </c>
      <c r="BK49" s="383">
        <f t="shared" si="19"/>
        <v>0</v>
      </c>
      <c r="BL49" s="336" t="s">
        <v>1371</v>
      </c>
      <c r="BM49" s="336" t="s">
        <v>1793</v>
      </c>
    </row>
    <row r="50" spans="2:65" s="338" customFormat="1" ht="22.5" customHeight="1">
      <c r="B50" s="373"/>
      <c r="C50" s="384" t="s">
        <v>1479</v>
      </c>
      <c r="D50" s="384" t="s">
        <v>1346</v>
      </c>
      <c r="E50" s="385" t="s">
        <v>1347</v>
      </c>
      <c r="F50" s="600" t="s">
        <v>1794</v>
      </c>
      <c r="G50" s="601"/>
      <c r="H50" s="601"/>
      <c r="I50" s="601"/>
      <c r="J50" s="386" t="s">
        <v>35</v>
      </c>
      <c r="K50" s="387">
        <v>91</v>
      </c>
      <c r="L50" s="602">
        <v>0</v>
      </c>
      <c r="M50" s="601"/>
      <c r="N50" s="602">
        <f t="shared" si="10"/>
        <v>0</v>
      </c>
      <c r="O50" s="598"/>
      <c r="P50" s="598"/>
      <c r="Q50" s="598"/>
      <c r="R50" s="378"/>
      <c r="T50" s="379" t="s">
        <v>1111</v>
      </c>
      <c r="U50" s="380" t="s">
        <v>1330</v>
      </c>
      <c r="V50" s="381">
        <v>0</v>
      </c>
      <c r="W50" s="381">
        <f t="shared" si="11"/>
        <v>0</v>
      </c>
      <c r="X50" s="381">
        <v>0</v>
      </c>
      <c r="Y50" s="381">
        <f t="shared" si="12"/>
        <v>0</v>
      </c>
      <c r="Z50" s="381">
        <v>0</v>
      </c>
      <c r="AA50" s="382">
        <f t="shared" si="13"/>
        <v>0</v>
      </c>
      <c r="AR50" s="336" t="s">
        <v>1375</v>
      </c>
      <c r="AT50" s="336" t="s">
        <v>1346</v>
      </c>
      <c r="AU50" s="336" t="s">
        <v>2</v>
      </c>
      <c r="AY50" s="336" t="s">
        <v>1370</v>
      </c>
      <c r="BE50" s="383">
        <f t="shared" si="14"/>
        <v>0</v>
      </c>
      <c r="BF50" s="383">
        <f t="shared" si="15"/>
        <v>0</v>
      </c>
      <c r="BG50" s="383">
        <f t="shared" si="16"/>
        <v>0</v>
      </c>
      <c r="BH50" s="383">
        <f t="shared" si="17"/>
        <v>0</v>
      </c>
      <c r="BI50" s="383">
        <f t="shared" si="18"/>
        <v>0</v>
      </c>
      <c r="BJ50" s="336" t="s">
        <v>1</v>
      </c>
      <c r="BK50" s="383">
        <f t="shared" si="19"/>
        <v>0</v>
      </c>
      <c r="BL50" s="336" t="s">
        <v>1371</v>
      </c>
      <c r="BM50" s="336" t="s">
        <v>1795</v>
      </c>
    </row>
    <row r="51" spans="2:65" s="338" customFormat="1" ht="126" customHeight="1">
      <c r="B51" s="339"/>
      <c r="C51" s="409"/>
      <c r="D51" s="409"/>
      <c r="E51" s="409"/>
      <c r="F51" s="580" t="s">
        <v>1796</v>
      </c>
      <c r="G51" s="581"/>
      <c r="H51" s="581"/>
      <c r="I51" s="581"/>
      <c r="J51" s="409"/>
      <c r="K51" s="409"/>
      <c r="L51" s="409"/>
      <c r="M51" s="409"/>
      <c r="N51" s="409"/>
      <c r="O51" s="409"/>
      <c r="P51" s="409"/>
      <c r="Q51" s="409"/>
      <c r="R51" s="340"/>
      <c r="T51" s="388"/>
      <c r="U51" s="409"/>
      <c r="V51" s="409"/>
      <c r="W51" s="409"/>
      <c r="X51" s="409"/>
      <c r="Y51" s="409"/>
      <c r="Z51" s="409"/>
      <c r="AA51" s="389"/>
      <c r="AT51" s="336" t="s">
        <v>1377</v>
      </c>
      <c r="AU51" s="336" t="s">
        <v>2</v>
      </c>
    </row>
    <row r="52" spans="2:65" s="338" customFormat="1" ht="22.5" customHeight="1">
      <c r="B52" s="373"/>
      <c r="C52" s="384" t="s">
        <v>1484</v>
      </c>
      <c r="D52" s="384" t="s">
        <v>1346</v>
      </c>
      <c r="E52" s="385" t="s">
        <v>1566</v>
      </c>
      <c r="F52" s="600" t="s">
        <v>1797</v>
      </c>
      <c r="G52" s="601"/>
      <c r="H52" s="601"/>
      <c r="I52" s="601"/>
      <c r="J52" s="386" t="s">
        <v>35</v>
      </c>
      <c r="K52" s="387">
        <v>1</v>
      </c>
      <c r="L52" s="602">
        <v>0</v>
      </c>
      <c r="M52" s="601"/>
      <c r="N52" s="602">
        <f t="shared" ref="N52:N58" si="20">ROUND(L52*K52,2)</f>
        <v>0</v>
      </c>
      <c r="O52" s="598"/>
      <c r="P52" s="598"/>
      <c r="Q52" s="598"/>
      <c r="R52" s="378"/>
      <c r="T52" s="379" t="s">
        <v>1111</v>
      </c>
      <c r="U52" s="380" t="s">
        <v>1330</v>
      </c>
      <c r="V52" s="381">
        <v>0</v>
      </c>
      <c r="W52" s="381">
        <f t="shared" ref="W52:W60" si="21">V52*K52</f>
        <v>0</v>
      </c>
      <c r="X52" s="381">
        <v>0</v>
      </c>
      <c r="Y52" s="381">
        <f t="shared" ref="Y52:Y60" si="22">X52*K52</f>
        <v>0</v>
      </c>
      <c r="Z52" s="381">
        <v>0</v>
      </c>
      <c r="AA52" s="382">
        <f t="shared" ref="AA52:AA60" si="23">Z52*K52</f>
        <v>0</v>
      </c>
      <c r="AR52" s="336" t="s">
        <v>1375</v>
      </c>
      <c r="AT52" s="336" t="s">
        <v>1346</v>
      </c>
      <c r="AU52" s="336" t="s">
        <v>2</v>
      </c>
      <c r="AY52" s="336" t="s">
        <v>1370</v>
      </c>
      <c r="BE52" s="383">
        <f t="shared" ref="BE52:BE60" si="24">IF(U52="základní",N52,0)</f>
        <v>0</v>
      </c>
      <c r="BF52" s="383">
        <f t="shared" ref="BF52:BF60" si="25">IF(U52="snížená",N52,0)</f>
        <v>0</v>
      </c>
      <c r="BG52" s="383">
        <f t="shared" ref="BG52:BG60" si="26">IF(U52="zákl. přenesená",N52,0)</f>
        <v>0</v>
      </c>
      <c r="BH52" s="383">
        <f t="shared" ref="BH52:BH60" si="27">IF(U52="sníž. přenesená",N52,0)</f>
        <v>0</v>
      </c>
      <c r="BI52" s="383">
        <f t="shared" ref="BI52:BI60" si="28">IF(U52="nulová",N52,0)</f>
        <v>0</v>
      </c>
      <c r="BJ52" s="336" t="s">
        <v>1</v>
      </c>
      <c r="BK52" s="383">
        <f t="shared" ref="BK52:BK60" si="29">ROUND(L52*K52,2)</f>
        <v>0</v>
      </c>
      <c r="BL52" s="336" t="s">
        <v>1371</v>
      </c>
      <c r="BM52" s="336" t="s">
        <v>1798</v>
      </c>
    </row>
    <row r="53" spans="2:65" s="338" customFormat="1" ht="22.5" customHeight="1">
      <c r="B53" s="373"/>
      <c r="C53" s="384" t="s">
        <v>1488</v>
      </c>
      <c r="D53" s="384" t="s">
        <v>1346</v>
      </c>
      <c r="E53" s="385" t="s">
        <v>1799</v>
      </c>
      <c r="F53" s="600" t="s">
        <v>1800</v>
      </c>
      <c r="G53" s="601"/>
      <c r="H53" s="601"/>
      <c r="I53" s="601"/>
      <c r="J53" s="386" t="s">
        <v>35</v>
      </c>
      <c r="K53" s="387">
        <v>1</v>
      </c>
      <c r="L53" s="602">
        <v>0</v>
      </c>
      <c r="M53" s="601"/>
      <c r="N53" s="602">
        <f t="shared" si="20"/>
        <v>0</v>
      </c>
      <c r="O53" s="598"/>
      <c r="P53" s="598"/>
      <c r="Q53" s="598"/>
      <c r="R53" s="378"/>
      <c r="T53" s="379" t="s">
        <v>1111</v>
      </c>
      <c r="U53" s="380" t="s">
        <v>1330</v>
      </c>
      <c r="V53" s="381">
        <v>0</v>
      </c>
      <c r="W53" s="381">
        <f t="shared" si="21"/>
        <v>0</v>
      </c>
      <c r="X53" s="381">
        <v>0</v>
      </c>
      <c r="Y53" s="381">
        <f t="shared" si="22"/>
        <v>0</v>
      </c>
      <c r="Z53" s="381">
        <v>0</v>
      </c>
      <c r="AA53" s="382">
        <f t="shared" si="23"/>
        <v>0</v>
      </c>
      <c r="AR53" s="336" t="s">
        <v>1375</v>
      </c>
      <c r="AT53" s="336" t="s">
        <v>1346</v>
      </c>
      <c r="AU53" s="336" t="s">
        <v>2</v>
      </c>
      <c r="AY53" s="336" t="s">
        <v>1370</v>
      </c>
      <c r="BE53" s="383">
        <f t="shared" si="24"/>
        <v>0</v>
      </c>
      <c r="BF53" s="383">
        <f t="shared" si="25"/>
        <v>0</v>
      </c>
      <c r="BG53" s="383">
        <f t="shared" si="26"/>
        <v>0</v>
      </c>
      <c r="BH53" s="383">
        <f t="shared" si="27"/>
        <v>0</v>
      </c>
      <c r="BI53" s="383">
        <f t="shared" si="28"/>
        <v>0</v>
      </c>
      <c r="BJ53" s="336" t="s">
        <v>1</v>
      </c>
      <c r="BK53" s="383">
        <f t="shared" si="29"/>
        <v>0</v>
      </c>
      <c r="BL53" s="336" t="s">
        <v>1371</v>
      </c>
      <c r="BM53" s="336" t="s">
        <v>1801</v>
      </c>
    </row>
    <row r="54" spans="2:65" s="338" customFormat="1" ht="31.5" customHeight="1">
      <c r="B54" s="373"/>
      <c r="C54" s="384" t="s">
        <v>1492</v>
      </c>
      <c r="D54" s="384" t="s">
        <v>1346</v>
      </c>
      <c r="E54" s="385" t="s">
        <v>1802</v>
      </c>
      <c r="F54" s="600" t="s">
        <v>1803</v>
      </c>
      <c r="G54" s="601"/>
      <c r="H54" s="601"/>
      <c r="I54" s="601"/>
      <c r="J54" s="386" t="s">
        <v>35</v>
      </c>
      <c r="K54" s="387">
        <v>1</v>
      </c>
      <c r="L54" s="602">
        <v>0</v>
      </c>
      <c r="M54" s="601"/>
      <c r="N54" s="602">
        <f t="shared" si="20"/>
        <v>0</v>
      </c>
      <c r="O54" s="598"/>
      <c r="P54" s="598"/>
      <c r="Q54" s="598"/>
      <c r="R54" s="378"/>
      <c r="T54" s="379" t="s">
        <v>1111</v>
      </c>
      <c r="U54" s="380" t="s">
        <v>1330</v>
      </c>
      <c r="V54" s="381">
        <v>0</v>
      </c>
      <c r="W54" s="381">
        <f t="shared" si="21"/>
        <v>0</v>
      </c>
      <c r="X54" s="381">
        <v>0</v>
      </c>
      <c r="Y54" s="381">
        <f t="shared" si="22"/>
        <v>0</v>
      </c>
      <c r="Z54" s="381">
        <v>0</v>
      </c>
      <c r="AA54" s="382">
        <f t="shared" si="23"/>
        <v>0</v>
      </c>
      <c r="AR54" s="336" t="s">
        <v>1375</v>
      </c>
      <c r="AT54" s="336" t="s">
        <v>1346</v>
      </c>
      <c r="AU54" s="336" t="s">
        <v>2</v>
      </c>
      <c r="AY54" s="336" t="s">
        <v>1370</v>
      </c>
      <c r="BE54" s="383">
        <f t="shared" si="24"/>
        <v>0</v>
      </c>
      <c r="BF54" s="383">
        <f t="shared" si="25"/>
        <v>0</v>
      </c>
      <c r="BG54" s="383">
        <f t="shared" si="26"/>
        <v>0</v>
      </c>
      <c r="BH54" s="383">
        <f t="shared" si="27"/>
        <v>0</v>
      </c>
      <c r="BI54" s="383">
        <f t="shared" si="28"/>
        <v>0</v>
      </c>
      <c r="BJ54" s="336" t="s">
        <v>1</v>
      </c>
      <c r="BK54" s="383">
        <f t="shared" si="29"/>
        <v>0</v>
      </c>
      <c r="BL54" s="336" t="s">
        <v>1371</v>
      </c>
      <c r="BM54" s="336" t="s">
        <v>1804</v>
      </c>
    </row>
    <row r="55" spans="2:65" s="338" customFormat="1" ht="22.5" customHeight="1">
      <c r="B55" s="373"/>
      <c r="C55" s="384" t="s">
        <v>1496</v>
      </c>
      <c r="D55" s="384" t="s">
        <v>1346</v>
      </c>
      <c r="E55" s="385" t="s">
        <v>1805</v>
      </c>
      <c r="F55" s="600" t="s">
        <v>1806</v>
      </c>
      <c r="G55" s="601"/>
      <c r="H55" s="601"/>
      <c r="I55" s="601"/>
      <c r="J55" s="386" t="s">
        <v>35</v>
      </c>
      <c r="K55" s="387">
        <v>1</v>
      </c>
      <c r="L55" s="602">
        <v>0</v>
      </c>
      <c r="M55" s="601"/>
      <c r="N55" s="602">
        <f t="shared" si="20"/>
        <v>0</v>
      </c>
      <c r="O55" s="598"/>
      <c r="P55" s="598"/>
      <c r="Q55" s="598"/>
      <c r="R55" s="378"/>
      <c r="T55" s="379" t="s">
        <v>1111</v>
      </c>
      <c r="U55" s="380" t="s">
        <v>1330</v>
      </c>
      <c r="V55" s="381">
        <v>0</v>
      </c>
      <c r="W55" s="381">
        <f t="shared" si="21"/>
        <v>0</v>
      </c>
      <c r="X55" s="381">
        <v>0</v>
      </c>
      <c r="Y55" s="381">
        <f t="shared" si="22"/>
        <v>0</v>
      </c>
      <c r="Z55" s="381">
        <v>0</v>
      </c>
      <c r="AA55" s="382">
        <f t="shared" si="23"/>
        <v>0</v>
      </c>
      <c r="AR55" s="336" t="s">
        <v>1375</v>
      </c>
      <c r="AT55" s="336" t="s">
        <v>1346</v>
      </c>
      <c r="AU55" s="336" t="s">
        <v>2</v>
      </c>
      <c r="AY55" s="336" t="s">
        <v>1370</v>
      </c>
      <c r="BE55" s="383">
        <f t="shared" si="24"/>
        <v>0</v>
      </c>
      <c r="BF55" s="383">
        <f t="shared" si="25"/>
        <v>0</v>
      </c>
      <c r="BG55" s="383">
        <f t="shared" si="26"/>
        <v>0</v>
      </c>
      <c r="BH55" s="383">
        <f t="shared" si="27"/>
        <v>0</v>
      </c>
      <c r="BI55" s="383">
        <f t="shared" si="28"/>
        <v>0</v>
      </c>
      <c r="BJ55" s="336" t="s">
        <v>1</v>
      </c>
      <c r="BK55" s="383">
        <f t="shared" si="29"/>
        <v>0</v>
      </c>
      <c r="BL55" s="336" t="s">
        <v>1371</v>
      </c>
      <c r="BM55" s="336" t="s">
        <v>1807</v>
      </c>
    </row>
    <row r="56" spans="2:65" s="338" customFormat="1" ht="22.5" customHeight="1">
      <c r="B56" s="373"/>
      <c r="C56" s="384" t="s">
        <v>1390</v>
      </c>
      <c r="D56" s="384" t="s">
        <v>1346</v>
      </c>
      <c r="E56" s="385" t="s">
        <v>1808</v>
      </c>
      <c r="F56" s="600" t="s">
        <v>1809</v>
      </c>
      <c r="G56" s="601"/>
      <c r="H56" s="601"/>
      <c r="I56" s="601"/>
      <c r="J56" s="386" t="s">
        <v>35</v>
      </c>
      <c r="K56" s="387">
        <v>1</v>
      </c>
      <c r="L56" s="602">
        <v>0</v>
      </c>
      <c r="M56" s="601"/>
      <c r="N56" s="602">
        <f t="shared" si="20"/>
        <v>0</v>
      </c>
      <c r="O56" s="598"/>
      <c r="P56" s="598"/>
      <c r="Q56" s="598"/>
      <c r="R56" s="378"/>
      <c r="T56" s="379" t="s">
        <v>1111</v>
      </c>
      <c r="U56" s="380" t="s">
        <v>1330</v>
      </c>
      <c r="V56" s="381">
        <v>0</v>
      </c>
      <c r="W56" s="381">
        <f t="shared" si="21"/>
        <v>0</v>
      </c>
      <c r="X56" s="381">
        <v>0</v>
      </c>
      <c r="Y56" s="381">
        <f t="shared" si="22"/>
        <v>0</v>
      </c>
      <c r="Z56" s="381">
        <v>0</v>
      </c>
      <c r="AA56" s="382">
        <f t="shared" si="23"/>
        <v>0</v>
      </c>
      <c r="AR56" s="336" t="s">
        <v>1375</v>
      </c>
      <c r="AT56" s="336" t="s">
        <v>1346</v>
      </c>
      <c r="AU56" s="336" t="s">
        <v>2</v>
      </c>
      <c r="AY56" s="336" t="s">
        <v>1370</v>
      </c>
      <c r="BE56" s="383">
        <f t="shared" si="24"/>
        <v>0</v>
      </c>
      <c r="BF56" s="383">
        <f t="shared" si="25"/>
        <v>0</v>
      </c>
      <c r="BG56" s="383">
        <f t="shared" si="26"/>
        <v>0</v>
      </c>
      <c r="BH56" s="383">
        <f t="shared" si="27"/>
        <v>0</v>
      </c>
      <c r="BI56" s="383">
        <f t="shared" si="28"/>
        <v>0</v>
      </c>
      <c r="BJ56" s="336" t="s">
        <v>1</v>
      </c>
      <c r="BK56" s="383">
        <f t="shared" si="29"/>
        <v>0</v>
      </c>
      <c r="BL56" s="336" t="s">
        <v>1371</v>
      </c>
      <c r="BM56" s="336" t="s">
        <v>1810</v>
      </c>
    </row>
    <row r="57" spans="2:65" s="338" customFormat="1" ht="22.5" customHeight="1">
      <c r="B57" s="373"/>
      <c r="C57" s="384" t="s">
        <v>1498</v>
      </c>
      <c r="D57" s="384" t="s">
        <v>1346</v>
      </c>
      <c r="E57" s="385" t="s">
        <v>1811</v>
      </c>
      <c r="F57" s="600" t="s">
        <v>1812</v>
      </c>
      <c r="G57" s="601"/>
      <c r="H57" s="601"/>
      <c r="I57" s="601"/>
      <c r="J57" s="386" t="s">
        <v>35</v>
      </c>
      <c r="K57" s="387">
        <v>1</v>
      </c>
      <c r="L57" s="602">
        <v>0</v>
      </c>
      <c r="M57" s="601"/>
      <c r="N57" s="602">
        <f t="shared" si="20"/>
        <v>0</v>
      </c>
      <c r="O57" s="598"/>
      <c r="P57" s="598"/>
      <c r="Q57" s="598"/>
      <c r="R57" s="378"/>
      <c r="T57" s="379" t="s">
        <v>1111</v>
      </c>
      <c r="U57" s="380" t="s">
        <v>1330</v>
      </c>
      <c r="V57" s="381">
        <v>0</v>
      </c>
      <c r="W57" s="381">
        <f t="shared" si="21"/>
        <v>0</v>
      </c>
      <c r="X57" s="381">
        <v>0</v>
      </c>
      <c r="Y57" s="381">
        <f t="shared" si="22"/>
        <v>0</v>
      </c>
      <c r="Z57" s="381">
        <v>0</v>
      </c>
      <c r="AA57" s="382">
        <f t="shared" si="23"/>
        <v>0</v>
      </c>
      <c r="AR57" s="336" t="s">
        <v>1375</v>
      </c>
      <c r="AT57" s="336" t="s">
        <v>1346</v>
      </c>
      <c r="AU57" s="336" t="s">
        <v>2</v>
      </c>
      <c r="AY57" s="336" t="s">
        <v>1370</v>
      </c>
      <c r="BE57" s="383">
        <f t="shared" si="24"/>
        <v>0</v>
      </c>
      <c r="BF57" s="383">
        <f t="shared" si="25"/>
        <v>0</v>
      </c>
      <c r="BG57" s="383">
        <f t="shared" si="26"/>
        <v>0</v>
      </c>
      <c r="BH57" s="383">
        <f t="shared" si="27"/>
        <v>0</v>
      </c>
      <c r="BI57" s="383">
        <f t="shared" si="28"/>
        <v>0</v>
      </c>
      <c r="BJ57" s="336" t="s">
        <v>1</v>
      </c>
      <c r="BK57" s="383">
        <f t="shared" si="29"/>
        <v>0</v>
      </c>
      <c r="BL57" s="336" t="s">
        <v>1371</v>
      </c>
      <c r="BM57" s="336" t="s">
        <v>1813</v>
      </c>
    </row>
    <row r="58" spans="2:65" s="338" customFormat="1" ht="22.5" customHeight="1">
      <c r="B58" s="373"/>
      <c r="C58" s="384" t="s">
        <v>1499</v>
      </c>
      <c r="D58" s="384" t="s">
        <v>1346</v>
      </c>
      <c r="E58" s="385" t="s">
        <v>1814</v>
      </c>
      <c r="F58" s="600" t="s">
        <v>1815</v>
      </c>
      <c r="G58" s="601"/>
      <c r="H58" s="601"/>
      <c r="I58" s="601"/>
      <c r="J58" s="386" t="s">
        <v>35</v>
      </c>
      <c r="K58" s="387">
        <v>1</v>
      </c>
      <c r="L58" s="602">
        <v>0</v>
      </c>
      <c r="M58" s="601"/>
      <c r="N58" s="602">
        <f t="shared" si="20"/>
        <v>0</v>
      </c>
      <c r="O58" s="598"/>
      <c r="P58" s="598"/>
      <c r="Q58" s="598"/>
      <c r="R58" s="378"/>
      <c r="T58" s="379"/>
      <c r="U58" s="380"/>
      <c r="V58" s="381"/>
      <c r="W58" s="381"/>
      <c r="X58" s="381"/>
      <c r="Y58" s="381"/>
      <c r="Z58" s="381"/>
      <c r="AA58" s="382"/>
      <c r="AR58" s="336"/>
      <c r="AT58" s="336"/>
      <c r="AU58" s="336"/>
      <c r="AY58" s="336"/>
      <c r="BE58" s="383"/>
      <c r="BF58" s="383"/>
      <c r="BG58" s="383"/>
      <c r="BH58" s="383"/>
      <c r="BI58" s="383"/>
      <c r="BJ58" s="336"/>
      <c r="BK58" s="383"/>
      <c r="BL58" s="336"/>
      <c r="BM58" s="336"/>
    </row>
    <row r="59" spans="2:65" s="338" customFormat="1" ht="22.5" customHeight="1">
      <c r="B59" s="373"/>
      <c r="C59" s="384"/>
      <c r="D59" s="384"/>
      <c r="E59" s="372" t="s">
        <v>1334</v>
      </c>
      <c r="F59" s="413"/>
      <c r="G59" s="419"/>
      <c r="H59" s="419"/>
      <c r="I59" s="420"/>
      <c r="J59" s="386"/>
      <c r="K59" s="387"/>
      <c r="L59" s="416"/>
      <c r="M59" s="420"/>
      <c r="N59" s="416"/>
      <c r="O59" s="421"/>
      <c r="P59" s="421"/>
      <c r="Q59" s="422"/>
      <c r="R59" s="378"/>
      <c r="T59" s="379"/>
      <c r="U59" s="380"/>
      <c r="V59" s="381"/>
      <c r="W59" s="381"/>
      <c r="X59" s="381"/>
      <c r="Y59" s="381"/>
      <c r="Z59" s="381"/>
      <c r="AA59" s="382"/>
      <c r="AR59" s="336"/>
      <c r="AT59" s="336"/>
      <c r="AU59" s="336"/>
      <c r="AY59" s="336"/>
      <c r="BE59" s="383"/>
      <c r="BF59" s="383"/>
      <c r="BG59" s="383"/>
      <c r="BH59" s="383"/>
      <c r="BI59" s="383"/>
      <c r="BJ59" s="336"/>
      <c r="BK59" s="383"/>
      <c r="BL59" s="336"/>
      <c r="BM59" s="336"/>
    </row>
    <row r="60" spans="2:65" s="338" customFormat="1" ht="22.5" customHeight="1">
      <c r="B60" s="373"/>
      <c r="C60" s="384">
        <v>35</v>
      </c>
      <c r="D60" s="374" t="s">
        <v>1338</v>
      </c>
      <c r="E60" s="375" t="s">
        <v>1356</v>
      </c>
      <c r="F60" s="605" t="s">
        <v>1357</v>
      </c>
      <c r="G60" s="606"/>
      <c r="H60" s="606"/>
      <c r="I60" s="607"/>
      <c r="J60" s="376" t="s">
        <v>832</v>
      </c>
      <c r="K60" s="377">
        <v>1</v>
      </c>
      <c r="L60" s="608">
        <v>0</v>
      </c>
      <c r="M60" s="609"/>
      <c r="N60" s="608">
        <f>ROUND(L60*K60,2)</f>
        <v>0</v>
      </c>
      <c r="O60" s="610"/>
      <c r="P60" s="610"/>
      <c r="Q60" s="609"/>
      <c r="R60" s="378"/>
      <c r="T60" s="379" t="s">
        <v>1111</v>
      </c>
      <c r="U60" s="380" t="s">
        <v>1330</v>
      </c>
      <c r="V60" s="381">
        <v>0</v>
      </c>
      <c r="W60" s="381">
        <f t="shared" si="21"/>
        <v>0</v>
      </c>
      <c r="X60" s="381">
        <v>0</v>
      </c>
      <c r="Y60" s="381">
        <f t="shared" si="22"/>
        <v>0</v>
      </c>
      <c r="Z60" s="381">
        <v>0</v>
      </c>
      <c r="AA60" s="382">
        <f t="shared" si="23"/>
        <v>0</v>
      </c>
      <c r="AR60" s="336" t="s">
        <v>1375</v>
      </c>
      <c r="AT60" s="336" t="s">
        <v>1346</v>
      </c>
      <c r="AU60" s="336" t="s">
        <v>2</v>
      </c>
      <c r="AY60" s="336" t="s">
        <v>1370</v>
      </c>
      <c r="BE60" s="383">
        <f t="shared" si="24"/>
        <v>0</v>
      </c>
      <c r="BF60" s="383">
        <f t="shared" si="25"/>
        <v>0</v>
      </c>
      <c r="BG60" s="383">
        <f t="shared" si="26"/>
        <v>0</v>
      </c>
      <c r="BH60" s="383">
        <f t="shared" si="27"/>
        <v>0</v>
      </c>
      <c r="BI60" s="383">
        <f t="shared" si="28"/>
        <v>0</v>
      </c>
      <c r="BJ60" s="336" t="s">
        <v>1</v>
      </c>
      <c r="BK60" s="383">
        <f t="shared" si="29"/>
        <v>0</v>
      </c>
      <c r="BL60" s="336" t="s">
        <v>1371</v>
      </c>
      <c r="BM60" s="336" t="s">
        <v>1816</v>
      </c>
    </row>
    <row r="61" spans="2:65" s="338" customFormat="1" ht="6.95" customHeight="1">
      <c r="B61" s="342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4"/>
    </row>
  </sheetData>
  <mergeCells count="125">
    <mergeCell ref="F55:I55"/>
    <mergeCell ref="L55:M55"/>
    <mergeCell ref="N55:Q55"/>
    <mergeCell ref="F60:I60"/>
    <mergeCell ref="L60:M60"/>
    <mergeCell ref="N60:Q60"/>
    <mergeCell ref="F56:I56"/>
    <mergeCell ref="L56:M56"/>
    <mergeCell ref="N56:Q56"/>
    <mergeCell ref="F57:I57"/>
    <mergeCell ref="L57:M57"/>
    <mergeCell ref="N57:Q57"/>
    <mergeCell ref="F58:I58"/>
    <mergeCell ref="L58:M58"/>
    <mergeCell ref="N58:Q58"/>
    <mergeCell ref="F51:I51"/>
    <mergeCell ref="F52:I52"/>
    <mergeCell ref="L52:M52"/>
    <mergeCell ref="N52:Q52"/>
    <mergeCell ref="F53:I53"/>
    <mergeCell ref="L53:M53"/>
    <mergeCell ref="N53:Q53"/>
    <mergeCell ref="F54:I54"/>
    <mergeCell ref="L54:M54"/>
    <mergeCell ref="N54:Q54"/>
    <mergeCell ref="F48:I48"/>
    <mergeCell ref="L48:M48"/>
    <mergeCell ref="N48:Q48"/>
    <mergeCell ref="F49:I49"/>
    <mergeCell ref="L49:M49"/>
    <mergeCell ref="N49:Q49"/>
    <mergeCell ref="F50:I50"/>
    <mergeCell ref="L50:M50"/>
    <mergeCell ref="N50:Q50"/>
    <mergeCell ref="F45:I45"/>
    <mergeCell ref="L45:M45"/>
    <mergeCell ref="N45:Q45"/>
    <mergeCell ref="F46:I46"/>
    <mergeCell ref="L46:M46"/>
    <mergeCell ref="N46:Q46"/>
    <mergeCell ref="F47:I47"/>
    <mergeCell ref="L47:M47"/>
    <mergeCell ref="N47:Q47"/>
    <mergeCell ref="F40:I40"/>
    <mergeCell ref="L40:M40"/>
    <mergeCell ref="N40:Q40"/>
    <mergeCell ref="N41:Q41"/>
    <mergeCell ref="N42:Q42"/>
    <mergeCell ref="F43:I43"/>
    <mergeCell ref="L43:M43"/>
    <mergeCell ref="N43:Q43"/>
    <mergeCell ref="F44:I44"/>
    <mergeCell ref="L44:M44"/>
    <mergeCell ref="N44:Q44"/>
    <mergeCell ref="F39:I39"/>
    <mergeCell ref="L39:M39"/>
    <mergeCell ref="N39:Q39"/>
    <mergeCell ref="F35:I35"/>
    <mergeCell ref="F36:I36"/>
    <mergeCell ref="L36:M36"/>
    <mergeCell ref="N36:Q36"/>
    <mergeCell ref="F37:I37"/>
    <mergeCell ref="F38:I38"/>
    <mergeCell ref="N28:Q28"/>
    <mergeCell ref="F29:I29"/>
    <mergeCell ref="L29:M29"/>
    <mergeCell ref="N29:Q29"/>
    <mergeCell ref="N30:Q30"/>
    <mergeCell ref="F31:I31"/>
    <mergeCell ref="L31:M31"/>
    <mergeCell ref="N31:Q31"/>
    <mergeCell ref="L38:M38"/>
    <mergeCell ref="N38:Q38"/>
    <mergeCell ref="C3:Q3"/>
    <mergeCell ref="F5:P5"/>
    <mergeCell ref="F6:P6"/>
    <mergeCell ref="M8:P8"/>
    <mergeCell ref="M10:Q10"/>
    <mergeCell ref="M11:Q11"/>
    <mergeCell ref="F13:I13"/>
    <mergeCell ref="L13:M13"/>
    <mergeCell ref="N13:Q13"/>
    <mergeCell ref="N14:Q14"/>
    <mergeCell ref="N15:Q15"/>
    <mergeCell ref="N16:Q16"/>
    <mergeCell ref="F17:I17"/>
    <mergeCell ref="L17:M17"/>
    <mergeCell ref="N17:Q17"/>
    <mergeCell ref="F18:I18"/>
    <mergeCell ref="F19:I19"/>
    <mergeCell ref="L19:M19"/>
    <mergeCell ref="N19:Q19"/>
    <mergeCell ref="F20:I20"/>
    <mergeCell ref="L20:M20"/>
    <mergeCell ref="N20:Q20"/>
    <mergeCell ref="F21:I21"/>
    <mergeCell ref="L21:M21"/>
    <mergeCell ref="N21:Q21"/>
    <mergeCell ref="F22:I22"/>
    <mergeCell ref="L22:M22"/>
    <mergeCell ref="N22:Q22"/>
    <mergeCell ref="F23:I23"/>
    <mergeCell ref="L23:M23"/>
    <mergeCell ref="N23:Q23"/>
    <mergeCell ref="F24:I24"/>
    <mergeCell ref="F32:I32"/>
    <mergeCell ref="L32:M32"/>
    <mergeCell ref="N32:Q32"/>
    <mergeCell ref="F33:I33"/>
    <mergeCell ref="F34:I34"/>
    <mergeCell ref="L34:M34"/>
    <mergeCell ref="N34:Q34"/>
    <mergeCell ref="L24:M24"/>
    <mergeCell ref="N24:Q24"/>
    <mergeCell ref="F25:I25"/>
    <mergeCell ref="L25:M25"/>
    <mergeCell ref="N25:Q25"/>
    <mergeCell ref="F26:I26"/>
    <mergeCell ref="L26:M26"/>
    <mergeCell ref="N26:Q26"/>
    <mergeCell ref="F27:I27"/>
    <mergeCell ref="L27:M27"/>
    <mergeCell ref="N27:Q27"/>
    <mergeCell ref="F28:I28"/>
    <mergeCell ref="L28:M28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91"/>
  <sheetViews>
    <sheetView workbookViewId="0">
      <selection activeCell="L17" sqref="L17:M17"/>
    </sheetView>
  </sheetViews>
  <sheetFormatPr defaultRowHeight="13.5"/>
  <cols>
    <col min="1" max="1" width="7.140625" style="411" customWidth="1"/>
    <col min="2" max="2" width="1.42578125" style="411" customWidth="1"/>
    <col min="3" max="3" width="3.5703125" style="411" customWidth="1"/>
    <col min="4" max="4" width="3.7109375" style="411" customWidth="1"/>
    <col min="5" max="5" width="14.7109375" style="411" customWidth="1"/>
    <col min="6" max="7" width="9.5703125" style="411" customWidth="1"/>
    <col min="8" max="8" width="10.7109375" style="411" customWidth="1"/>
    <col min="9" max="9" width="6" style="411" customWidth="1"/>
    <col min="10" max="10" width="4.42578125" style="411" customWidth="1"/>
    <col min="11" max="11" width="9.85546875" style="411" customWidth="1"/>
    <col min="12" max="12" width="10.28515625" style="411" customWidth="1"/>
    <col min="13" max="14" width="5.140625" style="411" customWidth="1"/>
    <col min="15" max="15" width="1.7109375" style="411" customWidth="1"/>
    <col min="16" max="16" width="10.7109375" style="411" customWidth="1"/>
    <col min="17" max="17" width="3.5703125" style="411" customWidth="1"/>
    <col min="18" max="18" width="1.42578125" style="411" customWidth="1"/>
    <col min="19" max="19" width="7" style="411" customWidth="1"/>
    <col min="20" max="20" width="25.42578125" style="411" hidden="1" customWidth="1"/>
    <col min="21" max="21" width="14" style="411" hidden="1" customWidth="1"/>
    <col min="22" max="22" width="10.5703125" style="411" hidden="1" customWidth="1"/>
    <col min="23" max="23" width="14" style="411" hidden="1" customWidth="1"/>
    <col min="24" max="24" width="10.42578125" style="411" hidden="1" customWidth="1"/>
    <col min="25" max="25" width="12.85546875" style="411" hidden="1" customWidth="1"/>
    <col min="26" max="26" width="9.42578125" style="411" hidden="1" customWidth="1"/>
    <col min="27" max="27" width="12.85546875" style="411" hidden="1" customWidth="1"/>
    <col min="28" max="28" width="14" style="411" hidden="1" customWidth="1"/>
    <col min="29" max="29" width="9.42578125" style="411" customWidth="1"/>
    <col min="30" max="30" width="12.85546875" style="411" customWidth="1"/>
    <col min="31" max="31" width="14" style="411" customWidth="1"/>
    <col min="32" max="43" width="9.140625" style="411"/>
    <col min="44" max="64" width="8" style="411" hidden="1" customWidth="1"/>
    <col min="65" max="256" width="9.140625" style="411"/>
    <col min="257" max="257" width="7.140625" style="411" customWidth="1"/>
    <col min="258" max="258" width="1.42578125" style="411" customWidth="1"/>
    <col min="259" max="259" width="3.5703125" style="411" customWidth="1"/>
    <col min="260" max="260" width="3.7109375" style="411" customWidth="1"/>
    <col min="261" max="261" width="14.7109375" style="411" customWidth="1"/>
    <col min="262" max="263" width="9.5703125" style="411" customWidth="1"/>
    <col min="264" max="264" width="10.7109375" style="411" customWidth="1"/>
    <col min="265" max="265" width="6" style="411" customWidth="1"/>
    <col min="266" max="266" width="4.42578125" style="411" customWidth="1"/>
    <col min="267" max="267" width="9.85546875" style="411" customWidth="1"/>
    <col min="268" max="268" width="10.28515625" style="411" customWidth="1"/>
    <col min="269" max="270" width="5.140625" style="411" customWidth="1"/>
    <col min="271" max="271" width="1.7109375" style="411" customWidth="1"/>
    <col min="272" max="272" width="10.7109375" style="411" customWidth="1"/>
    <col min="273" max="273" width="3.5703125" style="411" customWidth="1"/>
    <col min="274" max="274" width="1.42578125" style="411" customWidth="1"/>
    <col min="275" max="275" width="7" style="411" customWidth="1"/>
    <col min="276" max="284" width="0" style="411" hidden="1" customWidth="1"/>
    <col min="285" max="285" width="9.42578125" style="411" customWidth="1"/>
    <col min="286" max="286" width="12.85546875" style="411" customWidth="1"/>
    <col min="287" max="287" width="14" style="411" customWidth="1"/>
    <col min="288" max="299" width="9.140625" style="411"/>
    <col min="300" max="320" width="0" style="411" hidden="1" customWidth="1"/>
    <col min="321" max="512" width="9.140625" style="411"/>
    <col min="513" max="513" width="7.140625" style="411" customWidth="1"/>
    <col min="514" max="514" width="1.42578125" style="411" customWidth="1"/>
    <col min="515" max="515" width="3.5703125" style="411" customWidth="1"/>
    <col min="516" max="516" width="3.7109375" style="411" customWidth="1"/>
    <col min="517" max="517" width="14.7109375" style="411" customWidth="1"/>
    <col min="518" max="519" width="9.5703125" style="411" customWidth="1"/>
    <col min="520" max="520" width="10.7109375" style="411" customWidth="1"/>
    <col min="521" max="521" width="6" style="411" customWidth="1"/>
    <col min="522" max="522" width="4.42578125" style="411" customWidth="1"/>
    <col min="523" max="523" width="9.85546875" style="411" customWidth="1"/>
    <col min="524" max="524" width="10.28515625" style="411" customWidth="1"/>
    <col min="525" max="526" width="5.140625" style="411" customWidth="1"/>
    <col min="527" max="527" width="1.7109375" style="411" customWidth="1"/>
    <col min="528" max="528" width="10.7109375" style="411" customWidth="1"/>
    <col min="529" max="529" width="3.5703125" style="411" customWidth="1"/>
    <col min="530" max="530" width="1.42578125" style="411" customWidth="1"/>
    <col min="531" max="531" width="7" style="411" customWidth="1"/>
    <col min="532" max="540" width="0" style="411" hidden="1" customWidth="1"/>
    <col min="541" max="541" width="9.42578125" style="411" customWidth="1"/>
    <col min="542" max="542" width="12.85546875" style="411" customWidth="1"/>
    <col min="543" max="543" width="14" style="411" customWidth="1"/>
    <col min="544" max="555" width="9.140625" style="411"/>
    <col min="556" max="576" width="0" style="411" hidden="1" customWidth="1"/>
    <col min="577" max="768" width="9.140625" style="411"/>
    <col min="769" max="769" width="7.140625" style="411" customWidth="1"/>
    <col min="770" max="770" width="1.42578125" style="411" customWidth="1"/>
    <col min="771" max="771" width="3.5703125" style="411" customWidth="1"/>
    <col min="772" max="772" width="3.7109375" style="411" customWidth="1"/>
    <col min="773" max="773" width="14.7109375" style="411" customWidth="1"/>
    <col min="774" max="775" width="9.5703125" style="411" customWidth="1"/>
    <col min="776" max="776" width="10.7109375" style="411" customWidth="1"/>
    <col min="777" max="777" width="6" style="411" customWidth="1"/>
    <col min="778" max="778" width="4.42578125" style="411" customWidth="1"/>
    <col min="779" max="779" width="9.85546875" style="411" customWidth="1"/>
    <col min="780" max="780" width="10.28515625" style="411" customWidth="1"/>
    <col min="781" max="782" width="5.140625" style="411" customWidth="1"/>
    <col min="783" max="783" width="1.7109375" style="411" customWidth="1"/>
    <col min="784" max="784" width="10.7109375" style="411" customWidth="1"/>
    <col min="785" max="785" width="3.5703125" style="411" customWidth="1"/>
    <col min="786" max="786" width="1.42578125" style="411" customWidth="1"/>
    <col min="787" max="787" width="7" style="411" customWidth="1"/>
    <col min="788" max="796" width="0" style="411" hidden="1" customWidth="1"/>
    <col min="797" max="797" width="9.42578125" style="411" customWidth="1"/>
    <col min="798" max="798" width="12.85546875" style="411" customWidth="1"/>
    <col min="799" max="799" width="14" style="411" customWidth="1"/>
    <col min="800" max="811" width="9.140625" style="411"/>
    <col min="812" max="832" width="0" style="411" hidden="1" customWidth="1"/>
    <col min="833" max="1024" width="9.140625" style="411"/>
    <col min="1025" max="1025" width="7.140625" style="411" customWidth="1"/>
    <col min="1026" max="1026" width="1.42578125" style="411" customWidth="1"/>
    <col min="1027" max="1027" width="3.5703125" style="411" customWidth="1"/>
    <col min="1028" max="1028" width="3.7109375" style="411" customWidth="1"/>
    <col min="1029" max="1029" width="14.7109375" style="411" customWidth="1"/>
    <col min="1030" max="1031" width="9.5703125" style="411" customWidth="1"/>
    <col min="1032" max="1032" width="10.7109375" style="411" customWidth="1"/>
    <col min="1033" max="1033" width="6" style="411" customWidth="1"/>
    <col min="1034" max="1034" width="4.42578125" style="411" customWidth="1"/>
    <col min="1035" max="1035" width="9.85546875" style="411" customWidth="1"/>
    <col min="1036" max="1036" width="10.28515625" style="411" customWidth="1"/>
    <col min="1037" max="1038" width="5.140625" style="411" customWidth="1"/>
    <col min="1039" max="1039" width="1.7109375" style="411" customWidth="1"/>
    <col min="1040" max="1040" width="10.7109375" style="411" customWidth="1"/>
    <col min="1041" max="1041" width="3.5703125" style="411" customWidth="1"/>
    <col min="1042" max="1042" width="1.42578125" style="411" customWidth="1"/>
    <col min="1043" max="1043" width="7" style="411" customWidth="1"/>
    <col min="1044" max="1052" width="0" style="411" hidden="1" customWidth="1"/>
    <col min="1053" max="1053" width="9.42578125" style="411" customWidth="1"/>
    <col min="1054" max="1054" width="12.85546875" style="411" customWidth="1"/>
    <col min="1055" max="1055" width="14" style="411" customWidth="1"/>
    <col min="1056" max="1067" width="9.140625" style="411"/>
    <col min="1068" max="1088" width="0" style="411" hidden="1" customWidth="1"/>
    <col min="1089" max="1280" width="9.140625" style="411"/>
    <col min="1281" max="1281" width="7.140625" style="411" customWidth="1"/>
    <col min="1282" max="1282" width="1.42578125" style="411" customWidth="1"/>
    <col min="1283" max="1283" width="3.5703125" style="411" customWidth="1"/>
    <col min="1284" max="1284" width="3.7109375" style="411" customWidth="1"/>
    <col min="1285" max="1285" width="14.7109375" style="411" customWidth="1"/>
    <col min="1286" max="1287" width="9.5703125" style="411" customWidth="1"/>
    <col min="1288" max="1288" width="10.7109375" style="411" customWidth="1"/>
    <col min="1289" max="1289" width="6" style="411" customWidth="1"/>
    <col min="1290" max="1290" width="4.42578125" style="411" customWidth="1"/>
    <col min="1291" max="1291" width="9.85546875" style="411" customWidth="1"/>
    <col min="1292" max="1292" width="10.28515625" style="411" customWidth="1"/>
    <col min="1293" max="1294" width="5.140625" style="411" customWidth="1"/>
    <col min="1295" max="1295" width="1.7109375" style="411" customWidth="1"/>
    <col min="1296" max="1296" width="10.7109375" style="411" customWidth="1"/>
    <col min="1297" max="1297" width="3.5703125" style="411" customWidth="1"/>
    <col min="1298" max="1298" width="1.42578125" style="411" customWidth="1"/>
    <col min="1299" max="1299" width="7" style="411" customWidth="1"/>
    <col min="1300" max="1308" width="0" style="411" hidden="1" customWidth="1"/>
    <col min="1309" max="1309" width="9.42578125" style="411" customWidth="1"/>
    <col min="1310" max="1310" width="12.85546875" style="411" customWidth="1"/>
    <col min="1311" max="1311" width="14" style="411" customWidth="1"/>
    <col min="1312" max="1323" width="9.140625" style="411"/>
    <col min="1324" max="1344" width="0" style="411" hidden="1" customWidth="1"/>
    <col min="1345" max="1536" width="9.140625" style="411"/>
    <col min="1537" max="1537" width="7.140625" style="411" customWidth="1"/>
    <col min="1538" max="1538" width="1.42578125" style="411" customWidth="1"/>
    <col min="1539" max="1539" width="3.5703125" style="411" customWidth="1"/>
    <col min="1540" max="1540" width="3.7109375" style="411" customWidth="1"/>
    <col min="1541" max="1541" width="14.7109375" style="411" customWidth="1"/>
    <col min="1542" max="1543" width="9.5703125" style="411" customWidth="1"/>
    <col min="1544" max="1544" width="10.7109375" style="411" customWidth="1"/>
    <col min="1545" max="1545" width="6" style="411" customWidth="1"/>
    <col min="1546" max="1546" width="4.42578125" style="411" customWidth="1"/>
    <col min="1547" max="1547" width="9.85546875" style="411" customWidth="1"/>
    <col min="1548" max="1548" width="10.28515625" style="411" customWidth="1"/>
    <col min="1549" max="1550" width="5.140625" style="411" customWidth="1"/>
    <col min="1551" max="1551" width="1.7109375" style="411" customWidth="1"/>
    <col min="1552" max="1552" width="10.7109375" style="411" customWidth="1"/>
    <col min="1553" max="1553" width="3.5703125" style="411" customWidth="1"/>
    <col min="1554" max="1554" width="1.42578125" style="411" customWidth="1"/>
    <col min="1555" max="1555" width="7" style="411" customWidth="1"/>
    <col min="1556" max="1564" width="0" style="411" hidden="1" customWidth="1"/>
    <col min="1565" max="1565" width="9.42578125" style="411" customWidth="1"/>
    <col min="1566" max="1566" width="12.85546875" style="411" customWidth="1"/>
    <col min="1567" max="1567" width="14" style="411" customWidth="1"/>
    <col min="1568" max="1579" width="9.140625" style="411"/>
    <col min="1580" max="1600" width="0" style="411" hidden="1" customWidth="1"/>
    <col min="1601" max="1792" width="9.140625" style="411"/>
    <col min="1793" max="1793" width="7.140625" style="411" customWidth="1"/>
    <col min="1794" max="1794" width="1.42578125" style="411" customWidth="1"/>
    <col min="1795" max="1795" width="3.5703125" style="411" customWidth="1"/>
    <col min="1796" max="1796" width="3.7109375" style="411" customWidth="1"/>
    <col min="1797" max="1797" width="14.7109375" style="411" customWidth="1"/>
    <col min="1798" max="1799" width="9.5703125" style="411" customWidth="1"/>
    <col min="1800" max="1800" width="10.7109375" style="411" customWidth="1"/>
    <col min="1801" max="1801" width="6" style="411" customWidth="1"/>
    <col min="1802" max="1802" width="4.42578125" style="411" customWidth="1"/>
    <col min="1803" max="1803" width="9.85546875" style="411" customWidth="1"/>
    <col min="1804" max="1804" width="10.28515625" style="411" customWidth="1"/>
    <col min="1805" max="1806" width="5.140625" style="411" customWidth="1"/>
    <col min="1807" max="1807" width="1.7109375" style="411" customWidth="1"/>
    <col min="1808" max="1808" width="10.7109375" style="411" customWidth="1"/>
    <col min="1809" max="1809" width="3.5703125" style="411" customWidth="1"/>
    <col min="1810" max="1810" width="1.42578125" style="411" customWidth="1"/>
    <col min="1811" max="1811" width="7" style="411" customWidth="1"/>
    <col min="1812" max="1820" width="0" style="411" hidden="1" customWidth="1"/>
    <col min="1821" max="1821" width="9.42578125" style="411" customWidth="1"/>
    <col min="1822" max="1822" width="12.85546875" style="411" customWidth="1"/>
    <col min="1823" max="1823" width="14" style="411" customWidth="1"/>
    <col min="1824" max="1835" width="9.140625" style="411"/>
    <col min="1836" max="1856" width="0" style="411" hidden="1" customWidth="1"/>
    <col min="1857" max="2048" width="9.140625" style="411"/>
    <col min="2049" max="2049" width="7.140625" style="411" customWidth="1"/>
    <col min="2050" max="2050" width="1.42578125" style="411" customWidth="1"/>
    <col min="2051" max="2051" width="3.5703125" style="411" customWidth="1"/>
    <col min="2052" max="2052" width="3.7109375" style="411" customWidth="1"/>
    <col min="2053" max="2053" width="14.7109375" style="411" customWidth="1"/>
    <col min="2054" max="2055" width="9.5703125" style="411" customWidth="1"/>
    <col min="2056" max="2056" width="10.7109375" style="411" customWidth="1"/>
    <col min="2057" max="2057" width="6" style="411" customWidth="1"/>
    <col min="2058" max="2058" width="4.42578125" style="411" customWidth="1"/>
    <col min="2059" max="2059" width="9.85546875" style="411" customWidth="1"/>
    <col min="2060" max="2060" width="10.28515625" style="411" customWidth="1"/>
    <col min="2061" max="2062" width="5.140625" style="411" customWidth="1"/>
    <col min="2063" max="2063" width="1.7109375" style="411" customWidth="1"/>
    <col min="2064" max="2064" width="10.7109375" style="411" customWidth="1"/>
    <col min="2065" max="2065" width="3.5703125" style="411" customWidth="1"/>
    <col min="2066" max="2066" width="1.42578125" style="411" customWidth="1"/>
    <col min="2067" max="2067" width="7" style="411" customWidth="1"/>
    <col min="2068" max="2076" width="0" style="411" hidden="1" customWidth="1"/>
    <col min="2077" max="2077" width="9.42578125" style="411" customWidth="1"/>
    <col min="2078" max="2078" width="12.85546875" style="411" customWidth="1"/>
    <col min="2079" max="2079" width="14" style="411" customWidth="1"/>
    <col min="2080" max="2091" width="9.140625" style="411"/>
    <col min="2092" max="2112" width="0" style="411" hidden="1" customWidth="1"/>
    <col min="2113" max="2304" width="9.140625" style="411"/>
    <col min="2305" max="2305" width="7.140625" style="411" customWidth="1"/>
    <col min="2306" max="2306" width="1.42578125" style="411" customWidth="1"/>
    <col min="2307" max="2307" width="3.5703125" style="411" customWidth="1"/>
    <col min="2308" max="2308" width="3.7109375" style="411" customWidth="1"/>
    <col min="2309" max="2309" width="14.7109375" style="411" customWidth="1"/>
    <col min="2310" max="2311" width="9.5703125" style="411" customWidth="1"/>
    <col min="2312" max="2312" width="10.7109375" style="411" customWidth="1"/>
    <col min="2313" max="2313" width="6" style="411" customWidth="1"/>
    <col min="2314" max="2314" width="4.42578125" style="411" customWidth="1"/>
    <col min="2315" max="2315" width="9.85546875" style="411" customWidth="1"/>
    <col min="2316" max="2316" width="10.28515625" style="411" customWidth="1"/>
    <col min="2317" max="2318" width="5.140625" style="411" customWidth="1"/>
    <col min="2319" max="2319" width="1.7109375" style="411" customWidth="1"/>
    <col min="2320" max="2320" width="10.7109375" style="411" customWidth="1"/>
    <col min="2321" max="2321" width="3.5703125" style="411" customWidth="1"/>
    <col min="2322" max="2322" width="1.42578125" style="411" customWidth="1"/>
    <col min="2323" max="2323" width="7" style="411" customWidth="1"/>
    <col min="2324" max="2332" width="0" style="411" hidden="1" customWidth="1"/>
    <col min="2333" max="2333" width="9.42578125" style="411" customWidth="1"/>
    <col min="2334" max="2334" width="12.85546875" style="411" customWidth="1"/>
    <col min="2335" max="2335" width="14" style="411" customWidth="1"/>
    <col min="2336" max="2347" width="9.140625" style="411"/>
    <col min="2348" max="2368" width="0" style="411" hidden="1" customWidth="1"/>
    <col min="2369" max="2560" width="9.140625" style="411"/>
    <col min="2561" max="2561" width="7.140625" style="411" customWidth="1"/>
    <col min="2562" max="2562" width="1.42578125" style="411" customWidth="1"/>
    <col min="2563" max="2563" width="3.5703125" style="411" customWidth="1"/>
    <col min="2564" max="2564" width="3.7109375" style="411" customWidth="1"/>
    <col min="2565" max="2565" width="14.7109375" style="411" customWidth="1"/>
    <col min="2566" max="2567" width="9.5703125" style="411" customWidth="1"/>
    <col min="2568" max="2568" width="10.7109375" style="411" customWidth="1"/>
    <col min="2569" max="2569" width="6" style="411" customWidth="1"/>
    <col min="2570" max="2570" width="4.42578125" style="411" customWidth="1"/>
    <col min="2571" max="2571" width="9.85546875" style="411" customWidth="1"/>
    <col min="2572" max="2572" width="10.28515625" style="411" customWidth="1"/>
    <col min="2573" max="2574" width="5.140625" style="411" customWidth="1"/>
    <col min="2575" max="2575" width="1.7109375" style="411" customWidth="1"/>
    <col min="2576" max="2576" width="10.7109375" style="411" customWidth="1"/>
    <col min="2577" max="2577" width="3.5703125" style="411" customWidth="1"/>
    <col min="2578" max="2578" width="1.42578125" style="411" customWidth="1"/>
    <col min="2579" max="2579" width="7" style="411" customWidth="1"/>
    <col min="2580" max="2588" width="0" style="411" hidden="1" customWidth="1"/>
    <col min="2589" max="2589" width="9.42578125" style="411" customWidth="1"/>
    <col min="2590" max="2590" width="12.85546875" style="411" customWidth="1"/>
    <col min="2591" max="2591" width="14" style="411" customWidth="1"/>
    <col min="2592" max="2603" width="9.140625" style="411"/>
    <col min="2604" max="2624" width="0" style="411" hidden="1" customWidth="1"/>
    <col min="2625" max="2816" width="9.140625" style="411"/>
    <col min="2817" max="2817" width="7.140625" style="411" customWidth="1"/>
    <col min="2818" max="2818" width="1.42578125" style="411" customWidth="1"/>
    <col min="2819" max="2819" width="3.5703125" style="411" customWidth="1"/>
    <col min="2820" max="2820" width="3.7109375" style="411" customWidth="1"/>
    <col min="2821" max="2821" width="14.7109375" style="411" customWidth="1"/>
    <col min="2822" max="2823" width="9.5703125" style="411" customWidth="1"/>
    <col min="2824" max="2824" width="10.7109375" style="411" customWidth="1"/>
    <col min="2825" max="2825" width="6" style="411" customWidth="1"/>
    <col min="2826" max="2826" width="4.42578125" style="411" customWidth="1"/>
    <col min="2827" max="2827" width="9.85546875" style="411" customWidth="1"/>
    <col min="2828" max="2828" width="10.28515625" style="411" customWidth="1"/>
    <col min="2829" max="2830" width="5.140625" style="411" customWidth="1"/>
    <col min="2831" max="2831" width="1.7109375" style="411" customWidth="1"/>
    <col min="2832" max="2832" width="10.7109375" style="411" customWidth="1"/>
    <col min="2833" max="2833" width="3.5703125" style="411" customWidth="1"/>
    <col min="2834" max="2834" width="1.42578125" style="411" customWidth="1"/>
    <col min="2835" max="2835" width="7" style="411" customWidth="1"/>
    <col min="2836" max="2844" width="0" style="411" hidden="1" customWidth="1"/>
    <col min="2845" max="2845" width="9.42578125" style="411" customWidth="1"/>
    <col min="2846" max="2846" width="12.85546875" style="411" customWidth="1"/>
    <col min="2847" max="2847" width="14" style="411" customWidth="1"/>
    <col min="2848" max="2859" width="9.140625" style="411"/>
    <col min="2860" max="2880" width="0" style="411" hidden="1" customWidth="1"/>
    <col min="2881" max="3072" width="9.140625" style="411"/>
    <col min="3073" max="3073" width="7.140625" style="411" customWidth="1"/>
    <col min="3074" max="3074" width="1.42578125" style="411" customWidth="1"/>
    <col min="3075" max="3075" width="3.5703125" style="411" customWidth="1"/>
    <col min="3076" max="3076" width="3.7109375" style="411" customWidth="1"/>
    <col min="3077" max="3077" width="14.7109375" style="411" customWidth="1"/>
    <col min="3078" max="3079" width="9.5703125" style="411" customWidth="1"/>
    <col min="3080" max="3080" width="10.7109375" style="411" customWidth="1"/>
    <col min="3081" max="3081" width="6" style="411" customWidth="1"/>
    <col min="3082" max="3082" width="4.42578125" style="411" customWidth="1"/>
    <col min="3083" max="3083" width="9.85546875" style="411" customWidth="1"/>
    <col min="3084" max="3084" width="10.28515625" style="411" customWidth="1"/>
    <col min="3085" max="3086" width="5.140625" style="411" customWidth="1"/>
    <col min="3087" max="3087" width="1.7109375" style="411" customWidth="1"/>
    <col min="3088" max="3088" width="10.7109375" style="411" customWidth="1"/>
    <col min="3089" max="3089" width="3.5703125" style="411" customWidth="1"/>
    <col min="3090" max="3090" width="1.42578125" style="411" customWidth="1"/>
    <col min="3091" max="3091" width="7" style="411" customWidth="1"/>
    <col min="3092" max="3100" width="0" style="411" hidden="1" customWidth="1"/>
    <col min="3101" max="3101" width="9.42578125" style="411" customWidth="1"/>
    <col min="3102" max="3102" width="12.85546875" style="411" customWidth="1"/>
    <col min="3103" max="3103" width="14" style="411" customWidth="1"/>
    <col min="3104" max="3115" width="9.140625" style="411"/>
    <col min="3116" max="3136" width="0" style="411" hidden="1" customWidth="1"/>
    <col min="3137" max="3328" width="9.140625" style="411"/>
    <col min="3329" max="3329" width="7.140625" style="411" customWidth="1"/>
    <col min="3330" max="3330" width="1.42578125" style="411" customWidth="1"/>
    <col min="3331" max="3331" width="3.5703125" style="411" customWidth="1"/>
    <col min="3332" max="3332" width="3.7109375" style="411" customWidth="1"/>
    <col min="3333" max="3333" width="14.7109375" style="411" customWidth="1"/>
    <col min="3334" max="3335" width="9.5703125" style="411" customWidth="1"/>
    <col min="3336" max="3336" width="10.7109375" style="411" customWidth="1"/>
    <col min="3337" max="3337" width="6" style="411" customWidth="1"/>
    <col min="3338" max="3338" width="4.42578125" style="411" customWidth="1"/>
    <col min="3339" max="3339" width="9.85546875" style="411" customWidth="1"/>
    <col min="3340" max="3340" width="10.28515625" style="411" customWidth="1"/>
    <col min="3341" max="3342" width="5.140625" style="411" customWidth="1"/>
    <col min="3343" max="3343" width="1.7109375" style="411" customWidth="1"/>
    <col min="3344" max="3344" width="10.7109375" style="411" customWidth="1"/>
    <col min="3345" max="3345" width="3.5703125" style="411" customWidth="1"/>
    <col min="3346" max="3346" width="1.42578125" style="411" customWidth="1"/>
    <col min="3347" max="3347" width="7" style="411" customWidth="1"/>
    <col min="3348" max="3356" width="0" style="411" hidden="1" customWidth="1"/>
    <col min="3357" max="3357" width="9.42578125" style="411" customWidth="1"/>
    <col min="3358" max="3358" width="12.85546875" style="411" customWidth="1"/>
    <col min="3359" max="3359" width="14" style="411" customWidth="1"/>
    <col min="3360" max="3371" width="9.140625" style="411"/>
    <col min="3372" max="3392" width="0" style="411" hidden="1" customWidth="1"/>
    <col min="3393" max="3584" width="9.140625" style="411"/>
    <col min="3585" max="3585" width="7.140625" style="411" customWidth="1"/>
    <col min="3586" max="3586" width="1.42578125" style="411" customWidth="1"/>
    <col min="3587" max="3587" width="3.5703125" style="411" customWidth="1"/>
    <col min="3588" max="3588" width="3.7109375" style="411" customWidth="1"/>
    <col min="3589" max="3589" width="14.7109375" style="411" customWidth="1"/>
    <col min="3590" max="3591" width="9.5703125" style="411" customWidth="1"/>
    <col min="3592" max="3592" width="10.7109375" style="411" customWidth="1"/>
    <col min="3593" max="3593" width="6" style="411" customWidth="1"/>
    <col min="3594" max="3594" width="4.42578125" style="411" customWidth="1"/>
    <col min="3595" max="3595" width="9.85546875" style="411" customWidth="1"/>
    <col min="3596" max="3596" width="10.28515625" style="411" customWidth="1"/>
    <col min="3597" max="3598" width="5.140625" style="411" customWidth="1"/>
    <col min="3599" max="3599" width="1.7109375" style="411" customWidth="1"/>
    <col min="3600" max="3600" width="10.7109375" style="411" customWidth="1"/>
    <col min="3601" max="3601" width="3.5703125" style="411" customWidth="1"/>
    <col min="3602" max="3602" width="1.42578125" style="411" customWidth="1"/>
    <col min="3603" max="3603" width="7" style="411" customWidth="1"/>
    <col min="3604" max="3612" width="0" style="411" hidden="1" customWidth="1"/>
    <col min="3613" max="3613" width="9.42578125" style="411" customWidth="1"/>
    <col min="3614" max="3614" width="12.85546875" style="411" customWidth="1"/>
    <col min="3615" max="3615" width="14" style="411" customWidth="1"/>
    <col min="3616" max="3627" width="9.140625" style="411"/>
    <col min="3628" max="3648" width="0" style="411" hidden="1" customWidth="1"/>
    <col min="3649" max="3840" width="9.140625" style="411"/>
    <col min="3841" max="3841" width="7.140625" style="411" customWidth="1"/>
    <col min="3842" max="3842" width="1.42578125" style="411" customWidth="1"/>
    <col min="3843" max="3843" width="3.5703125" style="411" customWidth="1"/>
    <col min="3844" max="3844" width="3.7109375" style="411" customWidth="1"/>
    <col min="3845" max="3845" width="14.7109375" style="411" customWidth="1"/>
    <col min="3846" max="3847" width="9.5703125" style="411" customWidth="1"/>
    <col min="3848" max="3848" width="10.7109375" style="411" customWidth="1"/>
    <col min="3849" max="3849" width="6" style="411" customWidth="1"/>
    <col min="3850" max="3850" width="4.42578125" style="411" customWidth="1"/>
    <col min="3851" max="3851" width="9.85546875" style="411" customWidth="1"/>
    <col min="3852" max="3852" width="10.28515625" style="411" customWidth="1"/>
    <col min="3853" max="3854" width="5.140625" style="411" customWidth="1"/>
    <col min="3855" max="3855" width="1.7109375" style="411" customWidth="1"/>
    <col min="3856" max="3856" width="10.7109375" style="411" customWidth="1"/>
    <col min="3857" max="3857" width="3.5703125" style="411" customWidth="1"/>
    <col min="3858" max="3858" width="1.42578125" style="411" customWidth="1"/>
    <col min="3859" max="3859" width="7" style="411" customWidth="1"/>
    <col min="3860" max="3868" width="0" style="411" hidden="1" customWidth="1"/>
    <col min="3869" max="3869" width="9.42578125" style="411" customWidth="1"/>
    <col min="3870" max="3870" width="12.85546875" style="411" customWidth="1"/>
    <col min="3871" max="3871" width="14" style="411" customWidth="1"/>
    <col min="3872" max="3883" width="9.140625" style="411"/>
    <col min="3884" max="3904" width="0" style="411" hidden="1" customWidth="1"/>
    <col min="3905" max="4096" width="9.140625" style="411"/>
    <col min="4097" max="4097" width="7.140625" style="411" customWidth="1"/>
    <col min="4098" max="4098" width="1.42578125" style="411" customWidth="1"/>
    <col min="4099" max="4099" width="3.5703125" style="411" customWidth="1"/>
    <col min="4100" max="4100" width="3.7109375" style="411" customWidth="1"/>
    <col min="4101" max="4101" width="14.7109375" style="411" customWidth="1"/>
    <col min="4102" max="4103" width="9.5703125" style="411" customWidth="1"/>
    <col min="4104" max="4104" width="10.7109375" style="411" customWidth="1"/>
    <col min="4105" max="4105" width="6" style="411" customWidth="1"/>
    <col min="4106" max="4106" width="4.42578125" style="411" customWidth="1"/>
    <col min="4107" max="4107" width="9.85546875" style="411" customWidth="1"/>
    <col min="4108" max="4108" width="10.28515625" style="411" customWidth="1"/>
    <col min="4109" max="4110" width="5.140625" style="411" customWidth="1"/>
    <col min="4111" max="4111" width="1.7109375" style="411" customWidth="1"/>
    <col min="4112" max="4112" width="10.7109375" style="411" customWidth="1"/>
    <col min="4113" max="4113" width="3.5703125" style="411" customWidth="1"/>
    <col min="4114" max="4114" width="1.42578125" style="411" customWidth="1"/>
    <col min="4115" max="4115" width="7" style="411" customWidth="1"/>
    <col min="4116" max="4124" width="0" style="411" hidden="1" customWidth="1"/>
    <col min="4125" max="4125" width="9.42578125" style="411" customWidth="1"/>
    <col min="4126" max="4126" width="12.85546875" style="411" customWidth="1"/>
    <col min="4127" max="4127" width="14" style="411" customWidth="1"/>
    <col min="4128" max="4139" width="9.140625" style="411"/>
    <col min="4140" max="4160" width="0" style="411" hidden="1" customWidth="1"/>
    <col min="4161" max="4352" width="9.140625" style="411"/>
    <col min="4353" max="4353" width="7.140625" style="411" customWidth="1"/>
    <col min="4354" max="4354" width="1.42578125" style="411" customWidth="1"/>
    <col min="4355" max="4355" width="3.5703125" style="411" customWidth="1"/>
    <col min="4356" max="4356" width="3.7109375" style="411" customWidth="1"/>
    <col min="4357" max="4357" width="14.7109375" style="411" customWidth="1"/>
    <col min="4358" max="4359" width="9.5703125" style="411" customWidth="1"/>
    <col min="4360" max="4360" width="10.7109375" style="411" customWidth="1"/>
    <col min="4361" max="4361" width="6" style="411" customWidth="1"/>
    <col min="4362" max="4362" width="4.42578125" style="411" customWidth="1"/>
    <col min="4363" max="4363" width="9.85546875" style="411" customWidth="1"/>
    <col min="4364" max="4364" width="10.28515625" style="411" customWidth="1"/>
    <col min="4365" max="4366" width="5.140625" style="411" customWidth="1"/>
    <col min="4367" max="4367" width="1.7109375" style="411" customWidth="1"/>
    <col min="4368" max="4368" width="10.7109375" style="411" customWidth="1"/>
    <col min="4369" max="4369" width="3.5703125" style="411" customWidth="1"/>
    <col min="4370" max="4370" width="1.42578125" style="411" customWidth="1"/>
    <col min="4371" max="4371" width="7" style="411" customWidth="1"/>
    <col min="4372" max="4380" width="0" style="411" hidden="1" customWidth="1"/>
    <col min="4381" max="4381" width="9.42578125" style="411" customWidth="1"/>
    <col min="4382" max="4382" width="12.85546875" style="411" customWidth="1"/>
    <col min="4383" max="4383" width="14" style="411" customWidth="1"/>
    <col min="4384" max="4395" width="9.140625" style="411"/>
    <col min="4396" max="4416" width="0" style="411" hidden="1" customWidth="1"/>
    <col min="4417" max="4608" width="9.140625" style="411"/>
    <col min="4609" max="4609" width="7.140625" style="411" customWidth="1"/>
    <col min="4610" max="4610" width="1.42578125" style="411" customWidth="1"/>
    <col min="4611" max="4611" width="3.5703125" style="411" customWidth="1"/>
    <col min="4612" max="4612" width="3.7109375" style="411" customWidth="1"/>
    <col min="4613" max="4613" width="14.7109375" style="411" customWidth="1"/>
    <col min="4614" max="4615" width="9.5703125" style="411" customWidth="1"/>
    <col min="4616" max="4616" width="10.7109375" style="411" customWidth="1"/>
    <col min="4617" max="4617" width="6" style="411" customWidth="1"/>
    <col min="4618" max="4618" width="4.42578125" style="411" customWidth="1"/>
    <col min="4619" max="4619" width="9.85546875" style="411" customWidth="1"/>
    <col min="4620" max="4620" width="10.28515625" style="411" customWidth="1"/>
    <col min="4621" max="4622" width="5.140625" style="411" customWidth="1"/>
    <col min="4623" max="4623" width="1.7109375" style="411" customWidth="1"/>
    <col min="4624" max="4624" width="10.7109375" style="411" customWidth="1"/>
    <col min="4625" max="4625" width="3.5703125" style="411" customWidth="1"/>
    <col min="4626" max="4626" width="1.42578125" style="411" customWidth="1"/>
    <col min="4627" max="4627" width="7" style="411" customWidth="1"/>
    <col min="4628" max="4636" width="0" style="411" hidden="1" customWidth="1"/>
    <col min="4637" max="4637" width="9.42578125" style="411" customWidth="1"/>
    <col min="4638" max="4638" width="12.85546875" style="411" customWidth="1"/>
    <col min="4639" max="4639" width="14" style="411" customWidth="1"/>
    <col min="4640" max="4651" width="9.140625" style="411"/>
    <col min="4652" max="4672" width="0" style="411" hidden="1" customWidth="1"/>
    <col min="4673" max="4864" width="9.140625" style="411"/>
    <col min="4865" max="4865" width="7.140625" style="411" customWidth="1"/>
    <col min="4866" max="4866" width="1.42578125" style="411" customWidth="1"/>
    <col min="4867" max="4867" width="3.5703125" style="411" customWidth="1"/>
    <col min="4868" max="4868" width="3.7109375" style="411" customWidth="1"/>
    <col min="4869" max="4869" width="14.7109375" style="411" customWidth="1"/>
    <col min="4870" max="4871" width="9.5703125" style="411" customWidth="1"/>
    <col min="4872" max="4872" width="10.7109375" style="411" customWidth="1"/>
    <col min="4873" max="4873" width="6" style="411" customWidth="1"/>
    <col min="4874" max="4874" width="4.42578125" style="411" customWidth="1"/>
    <col min="4875" max="4875" width="9.85546875" style="411" customWidth="1"/>
    <col min="4876" max="4876" width="10.28515625" style="411" customWidth="1"/>
    <col min="4877" max="4878" width="5.140625" style="411" customWidth="1"/>
    <col min="4879" max="4879" width="1.7109375" style="411" customWidth="1"/>
    <col min="4880" max="4880" width="10.7109375" style="411" customWidth="1"/>
    <col min="4881" max="4881" width="3.5703125" style="411" customWidth="1"/>
    <col min="4882" max="4882" width="1.42578125" style="411" customWidth="1"/>
    <col min="4883" max="4883" width="7" style="411" customWidth="1"/>
    <col min="4884" max="4892" width="0" style="411" hidden="1" customWidth="1"/>
    <col min="4893" max="4893" width="9.42578125" style="411" customWidth="1"/>
    <col min="4894" max="4894" width="12.85546875" style="411" customWidth="1"/>
    <col min="4895" max="4895" width="14" style="411" customWidth="1"/>
    <col min="4896" max="4907" width="9.140625" style="411"/>
    <col min="4908" max="4928" width="0" style="411" hidden="1" customWidth="1"/>
    <col min="4929" max="5120" width="9.140625" style="411"/>
    <col min="5121" max="5121" width="7.140625" style="411" customWidth="1"/>
    <col min="5122" max="5122" width="1.42578125" style="411" customWidth="1"/>
    <col min="5123" max="5123" width="3.5703125" style="411" customWidth="1"/>
    <col min="5124" max="5124" width="3.7109375" style="411" customWidth="1"/>
    <col min="5125" max="5125" width="14.7109375" style="411" customWidth="1"/>
    <col min="5126" max="5127" width="9.5703125" style="411" customWidth="1"/>
    <col min="5128" max="5128" width="10.7109375" style="411" customWidth="1"/>
    <col min="5129" max="5129" width="6" style="411" customWidth="1"/>
    <col min="5130" max="5130" width="4.42578125" style="411" customWidth="1"/>
    <col min="5131" max="5131" width="9.85546875" style="411" customWidth="1"/>
    <col min="5132" max="5132" width="10.28515625" style="411" customWidth="1"/>
    <col min="5133" max="5134" width="5.140625" style="411" customWidth="1"/>
    <col min="5135" max="5135" width="1.7109375" style="411" customWidth="1"/>
    <col min="5136" max="5136" width="10.7109375" style="411" customWidth="1"/>
    <col min="5137" max="5137" width="3.5703125" style="411" customWidth="1"/>
    <col min="5138" max="5138" width="1.42578125" style="411" customWidth="1"/>
    <col min="5139" max="5139" width="7" style="411" customWidth="1"/>
    <col min="5140" max="5148" width="0" style="411" hidden="1" customWidth="1"/>
    <col min="5149" max="5149" width="9.42578125" style="411" customWidth="1"/>
    <col min="5150" max="5150" width="12.85546875" style="411" customWidth="1"/>
    <col min="5151" max="5151" width="14" style="411" customWidth="1"/>
    <col min="5152" max="5163" width="9.140625" style="411"/>
    <col min="5164" max="5184" width="0" style="411" hidden="1" customWidth="1"/>
    <col min="5185" max="5376" width="9.140625" style="411"/>
    <col min="5377" max="5377" width="7.140625" style="411" customWidth="1"/>
    <col min="5378" max="5378" width="1.42578125" style="411" customWidth="1"/>
    <col min="5379" max="5379" width="3.5703125" style="411" customWidth="1"/>
    <col min="5380" max="5380" width="3.7109375" style="411" customWidth="1"/>
    <col min="5381" max="5381" width="14.7109375" style="411" customWidth="1"/>
    <col min="5382" max="5383" width="9.5703125" style="411" customWidth="1"/>
    <col min="5384" max="5384" width="10.7109375" style="411" customWidth="1"/>
    <col min="5385" max="5385" width="6" style="411" customWidth="1"/>
    <col min="5386" max="5386" width="4.42578125" style="411" customWidth="1"/>
    <col min="5387" max="5387" width="9.85546875" style="411" customWidth="1"/>
    <col min="5388" max="5388" width="10.28515625" style="411" customWidth="1"/>
    <col min="5389" max="5390" width="5.140625" style="411" customWidth="1"/>
    <col min="5391" max="5391" width="1.7109375" style="411" customWidth="1"/>
    <col min="5392" max="5392" width="10.7109375" style="411" customWidth="1"/>
    <col min="5393" max="5393" width="3.5703125" style="411" customWidth="1"/>
    <col min="5394" max="5394" width="1.42578125" style="411" customWidth="1"/>
    <col min="5395" max="5395" width="7" style="411" customWidth="1"/>
    <col min="5396" max="5404" width="0" style="411" hidden="1" customWidth="1"/>
    <col min="5405" max="5405" width="9.42578125" style="411" customWidth="1"/>
    <col min="5406" max="5406" width="12.85546875" style="411" customWidth="1"/>
    <col min="5407" max="5407" width="14" style="411" customWidth="1"/>
    <col min="5408" max="5419" width="9.140625" style="411"/>
    <col min="5420" max="5440" width="0" style="411" hidden="1" customWidth="1"/>
    <col min="5441" max="5632" width="9.140625" style="411"/>
    <col min="5633" max="5633" width="7.140625" style="411" customWidth="1"/>
    <col min="5634" max="5634" width="1.42578125" style="411" customWidth="1"/>
    <col min="5635" max="5635" width="3.5703125" style="411" customWidth="1"/>
    <col min="5636" max="5636" width="3.7109375" style="411" customWidth="1"/>
    <col min="5637" max="5637" width="14.7109375" style="411" customWidth="1"/>
    <col min="5638" max="5639" width="9.5703125" style="411" customWidth="1"/>
    <col min="5640" max="5640" width="10.7109375" style="411" customWidth="1"/>
    <col min="5641" max="5641" width="6" style="411" customWidth="1"/>
    <col min="5642" max="5642" width="4.42578125" style="411" customWidth="1"/>
    <col min="5643" max="5643" width="9.85546875" style="411" customWidth="1"/>
    <col min="5644" max="5644" width="10.28515625" style="411" customWidth="1"/>
    <col min="5645" max="5646" width="5.140625" style="411" customWidth="1"/>
    <col min="5647" max="5647" width="1.7109375" style="411" customWidth="1"/>
    <col min="5648" max="5648" width="10.7109375" style="411" customWidth="1"/>
    <col min="5649" max="5649" width="3.5703125" style="411" customWidth="1"/>
    <col min="5650" max="5650" width="1.42578125" style="411" customWidth="1"/>
    <col min="5651" max="5651" width="7" style="411" customWidth="1"/>
    <col min="5652" max="5660" width="0" style="411" hidden="1" customWidth="1"/>
    <col min="5661" max="5661" width="9.42578125" style="411" customWidth="1"/>
    <col min="5662" max="5662" width="12.85546875" style="411" customWidth="1"/>
    <col min="5663" max="5663" width="14" style="411" customWidth="1"/>
    <col min="5664" max="5675" width="9.140625" style="411"/>
    <col min="5676" max="5696" width="0" style="411" hidden="1" customWidth="1"/>
    <col min="5697" max="5888" width="9.140625" style="411"/>
    <col min="5889" max="5889" width="7.140625" style="411" customWidth="1"/>
    <col min="5890" max="5890" width="1.42578125" style="411" customWidth="1"/>
    <col min="5891" max="5891" width="3.5703125" style="411" customWidth="1"/>
    <col min="5892" max="5892" width="3.7109375" style="411" customWidth="1"/>
    <col min="5893" max="5893" width="14.7109375" style="411" customWidth="1"/>
    <col min="5894" max="5895" width="9.5703125" style="411" customWidth="1"/>
    <col min="5896" max="5896" width="10.7109375" style="411" customWidth="1"/>
    <col min="5897" max="5897" width="6" style="411" customWidth="1"/>
    <col min="5898" max="5898" width="4.42578125" style="411" customWidth="1"/>
    <col min="5899" max="5899" width="9.85546875" style="411" customWidth="1"/>
    <col min="5900" max="5900" width="10.28515625" style="411" customWidth="1"/>
    <col min="5901" max="5902" width="5.140625" style="411" customWidth="1"/>
    <col min="5903" max="5903" width="1.7109375" style="411" customWidth="1"/>
    <col min="5904" max="5904" width="10.7109375" style="411" customWidth="1"/>
    <col min="5905" max="5905" width="3.5703125" style="411" customWidth="1"/>
    <col min="5906" max="5906" width="1.42578125" style="411" customWidth="1"/>
    <col min="5907" max="5907" width="7" style="411" customWidth="1"/>
    <col min="5908" max="5916" width="0" style="411" hidden="1" customWidth="1"/>
    <col min="5917" max="5917" width="9.42578125" style="411" customWidth="1"/>
    <col min="5918" max="5918" width="12.85546875" style="411" customWidth="1"/>
    <col min="5919" max="5919" width="14" style="411" customWidth="1"/>
    <col min="5920" max="5931" width="9.140625" style="411"/>
    <col min="5932" max="5952" width="0" style="411" hidden="1" customWidth="1"/>
    <col min="5953" max="6144" width="9.140625" style="411"/>
    <col min="6145" max="6145" width="7.140625" style="411" customWidth="1"/>
    <col min="6146" max="6146" width="1.42578125" style="411" customWidth="1"/>
    <col min="6147" max="6147" width="3.5703125" style="411" customWidth="1"/>
    <col min="6148" max="6148" width="3.7109375" style="411" customWidth="1"/>
    <col min="6149" max="6149" width="14.7109375" style="411" customWidth="1"/>
    <col min="6150" max="6151" width="9.5703125" style="411" customWidth="1"/>
    <col min="6152" max="6152" width="10.7109375" style="411" customWidth="1"/>
    <col min="6153" max="6153" width="6" style="411" customWidth="1"/>
    <col min="6154" max="6154" width="4.42578125" style="411" customWidth="1"/>
    <col min="6155" max="6155" width="9.85546875" style="411" customWidth="1"/>
    <col min="6156" max="6156" width="10.28515625" style="411" customWidth="1"/>
    <col min="6157" max="6158" width="5.140625" style="411" customWidth="1"/>
    <col min="6159" max="6159" width="1.7109375" style="411" customWidth="1"/>
    <col min="6160" max="6160" width="10.7109375" style="411" customWidth="1"/>
    <col min="6161" max="6161" width="3.5703125" style="411" customWidth="1"/>
    <col min="6162" max="6162" width="1.42578125" style="411" customWidth="1"/>
    <col min="6163" max="6163" width="7" style="411" customWidth="1"/>
    <col min="6164" max="6172" width="0" style="411" hidden="1" customWidth="1"/>
    <col min="6173" max="6173" width="9.42578125" style="411" customWidth="1"/>
    <col min="6174" max="6174" width="12.85546875" style="411" customWidth="1"/>
    <col min="6175" max="6175" width="14" style="411" customWidth="1"/>
    <col min="6176" max="6187" width="9.140625" style="411"/>
    <col min="6188" max="6208" width="0" style="411" hidden="1" customWidth="1"/>
    <col min="6209" max="6400" width="9.140625" style="411"/>
    <col min="6401" max="6401" width="7.140625" style="411" customWidth="1"/>
    <col min="6402" max="6402" width="1.42578125" style="411" customWidth="1"/>
    <col min="6403" max="6403" width="3.5703125" style="411" customWidth="1"/>
    <col min="6404" max="6404" width="3.7109375" style="411" customWidth="1"/>
    <col min="6405" max="6405" width="14.7109375" style="411" customWidth="1"/>
    <col min="6406" max="6407" width="9.5703125" style="411" customWidth="1"/>
    <col min="6408" max="6408" width="10.7109375" style="411" customWidth="1"/>
    <col min="6409" max="6409" width="6" style="411" customWidth="1"/>
    <col min="6410" max="6410" width="4.42578125" style="411" customWidth="1"/>
    <col min="6411" max="6411" width="9.85546875" style="411" customWidth="1"/>
    <col min="6412" max="6412" width="10.28515625" style="411" customWidth="1"/>
    <col min="6413" max="6414" width="5.140625" style="411" customWidth="1"/>
    <col min="6415" max="6415" width="1.7109375" style="411" customWidth="1"/>
    <col min="6416" max="6416" width="10.7109375" style="411" customWidth="1"/>
    <col min="6417" max="6417" width="3.5703125" style="411" customWidth="1"/>
    <col min="6418" max="6418" width="1.42578125" style="411" customWidth="1"/>
    <col min="6419" max="6419" width="7" style="411" customWidth="1"/>
    <col min="6420" max="6428" width="0" style="411" hidden="1" customWidth="1"/>
    <col min="6429" max="6429" width="9.42578125" style="411" customWidth="1"/>
    <col min="6430" max="6430" width="12.85546875" style="411" customWidth="1"/>
    <col min="6431" max="6431" width="14" style="411" customWidth="1"/>
    <col min="6432" max="6443" width="9.140625" style="411"/>
    <col min="6444" max="6464" width="0" style="411" hidden="1" customWidth="1"/>
    <col min="6465" max="6656" width="9.140625" style="411"/>
    <col min="6657" max="6657" width="7.140625" style="411" customWidth="1"/>
    <col min="6658" max="6658" width="1.42578125" style="411" customWidth="1"/>
    <col min="6659" max="6659" width="3.5703125" style="411" customWidth="1"/>
    <col min="6660" max="6660" width="3.7109375" style="411" customWidth="1"/>
    <col min="6661" max="6661" width="14.7109375" style="411" customWidth="1"/>
    <col min="6662" max="6663" width="9.5703125" style="411" customWidth="1"/>
    <col min="6664" max="6664" width="10.7109375" style="411" customWidth="1"/>
    <col min="6665" max="6665" width="6" style="411" customWidth="1"/>
    <col min="6666" max="6666" width="4.42578125" style="411" customWidth="1"/>
    <col min="6667" max="6667" width="9.85546875" style="411" customWidth="1"/>
    <col min="6668" max="6668" width="10.28515625" style="411" customWidth="1"/>
    <col min="6669" max="6670" width="5.140625" style="411" customWidth="1"/>
    <col min="6671" max="6671" width="1.7109375" style="411" customWidth="1"/>
    <col min="6672" max="6672" width="10.7109375" style="411" customWidth="1"/>
    <col min="6673" max="6673" width="3.5703125" style="411" customWidth="1"/>
    <col min="6674" max="6674" width="1.42578125" style="411" customWidth="1"/>
    <col min="6675" max="6675" width="7" style="411" customWidth="1"/>
    <col min="6676" max="6684" width="0" style="411" hidden="1" customWidth="1"/>
    <col min="6685" max="6685" width="9.42578125" style="411" customWidth="1"/>
    <col min="6686" max="6686" width="12.85546875" style="411" customWidth="1"/>
    <col min="6687" max="6687" width="14" style="411" customWidth="1"/>
    <col min="6688" max="6699" width="9.140625" style="411"/>
    <col min="6700" max="6720" width="0" style="411" hidden="1" customWidth="1"/>
    <col min="6721" max="6912" width="9.140625" style="411"/>
    <col min="6913" max="6913" width="7.140625" style="411" customWidth="1"/>
    <col min="6914" max="6914" width="1.42578125" style="411" customWidth="1"/>
    <col min="6915" max="6915" width="3.5703125" style="411" customWidth="1"/>
    <col min="6916" max="6916" width="3.7109375" style="411" customWidth="1"/>
    <col min="6917" max="6917" width="14.7109375" style="411" customWidth="1"/>
    <col min="6918" max="6919" width="9.5703125" style="411" customWidth="1"/>
    <col min="6920" max="6920" width="10.7109375" style="411" customWidth="1"/>
    <col min="6921" max="6921" width="6" style="411" customWidth="1"/>
    <col min="6922" max="6922" width="4.42578125" style="411" customWidth="1"/>
    <col min="6923" max="6923" width="9.85546875" style="411" customWidth="1"/>
    <col min="6924" max="6924" width="10.28515625" style="411" customWidth="1"/>
    <col min="6925" max="6926" width="5.140625" style="411" customWidth="1"/>
    <col min="6927" max="6927" width="1.7109375" style="411" customWidth="1"/>
    <col min="6928" max="6928" width="10.7109375" style="411" customWidth="1"/>
    <col min="6929" max="6929" width="3.5703125" style="411" customWidth="1"/>
    <col min="6930" max="6930" width="1.42578125" style="411" customWidth="1"/>
    <col min="6931" max="6931" width="7" style="411" customWidth="1"/>
    <col min="6932" max="6940" width="0" style="411" hidden="1" customWidth="1"/>
    <col min="6941" max="6941" width="9.42578125" style="411" customWidth="1"/>
    <col min="6942" max="6942" width="12.85546875" style="411" customWidth="1"/>
    <col min="6943" max="6943" width="14" style="411" customWidth="1"/>
    <col min="6944" max="6955" width="9.140625" style="411"/>
    <col min="6956" max="6976" width="0" style="411" hidden="1" customWidth="1"/>
    <col min="6977" max="7168" width="9.140625" style="411"/>
    <col min="7169" max="7169" width="7.140625" style="411" customWidth="1"/>
    <col min="7170" max="7170" width="1.42578125" style="411" customWidth="1"/>
    <col min="7171" max="7171" width="3.5703125" style="411" customWidth="1"/>
    <col min="7172" max="7172" width="3.7109375" style="411" customWidth="1"/>
    <col min="7173" max="7173" width="14.7109375" style="411" customWidth="1"/>
    <col min="7174" max="7175" width="9.5703125" style="411" customWidth="1"/>
    <col min="7176" max="7176" width="10.7109375" style="411" customWidth="1"/>
    <col min="7177" max="7177" width="6" style="411" customWidth="1"/>
    <col min="7178" max="7178" width="4.42578125" style="411" customWidth="1"/>
    <col min="7179" max="7179" width="9.85546875" style="411" customWidth="1"/>
    <col min="7180" max="7180" width="10.28515625" style="411" customWidth="1"/>
    <col min="7181" max="7182" width="5.140625" style="411" customWidth="1"/>
    <col min="7183" max="7183" width="1.7109375" style="411" customWidth="1"/>
    <col min="7184" max="7184" width="10.7109375" style="411" customWidth="1"/>
    <col min="7185" max="7185" width="3.5703125" style="411" customWidth="1"/>
    <col min="7186" max="7186" width="1.42578125" style="411" customWidth="1"/>
    <col min="7187" max="7187" width="7" style="411" customWidth="1"/>
    <col min="7188" max="7196" width="0" style="411" hidden="1" customWidth="1"/>
    <col min="7197" max="7197" width="9.42578125" style="411" customWidth="1"/>
    <col min="7198" max="7198" width="12.85546875" style="411" customWidth="1"/>
    <col min="7199" max="7199" width="14" style="411" customWidth="1"/>
    <col min="7200" max="7211" width="9.140625" style="411"/>
    <col min="7212" max="7232" width="0" style="411" hidden="1" customWidth="1"/>
    <col min="7233" max="7424" width="9.140625" style="411"/>
    <col min="7425" max="7425" width="7.140625" style="411" customWidth="1"/>
    <col min="7426" max="7426" width="1.42578125" style="411" customWidth="1"/>
    <col min="7427" max="7427" width="3.5703125" style="411" customWidth="1"/>
    <col min="7428" max="7428" width="3.7109375" style="411" customWidth="1"/>
    <col min="7429" max="7429" width="14.7109375" style="411" customWidth="1"/>
    <col min="7430" max="7431" width="9.5703125" style="411" customWidth="1"/>
    <col min="7432" max="7432" width="10.7109375" style="411" customWidth="1"/>
    <col min="7433" max="7433" width="6" style="411" customWidth="1"/>
    <col min="7434" max="7434" width="4.42578125" style="411" customWidth="1"/>
    <col min="7435" max="7435" width="9.85546875" style="411" customWidth="1"/>
    <col min="7436" max="7436" width="10.28515625" style="411" customWidth="1"/>
    <col min="7437" max="7438" width="5.140625" style="411" customWidth="1"/>
    <col min="7439" max="7439" width="1.7109375" style="411" customWidth="1"/>
    <col min="7440" max="7440" width="10.7109375" style="411" customWidth="1"/>
    <col min="7441" max="7441" width="3.5703125" style="411" customWidth="1"/>
    <col min="7442" max="7442" width="1.42578125" style="411" customWidth="1"/>
    <col min="7443" max="7443" width="7" style="411" customWidth="1"/>
    <col min="7444" max="7452" width="0" style="411" hidden="1" customWidth="1"/>
    <col min="7453" max="7453" width="9.42578125" style="411" customWidth="1"/>
    <col min="7454" max="7454" width="12.85546875" style="411" customWidth="1"/>
    <col min="7455" max="7455" width="14" style="411" customWidth="1"/>
    <col min="7456" max="7467" width="9.140625" style="411"/>
    <col min="7468" max="7488" width="0" style="411" hidden="1" customWidth="1"/>
    <col min="7489" max="7680" width="9.140625" style="411"/>
    <col min="7681" max="7681" width="7.140625" style="411" customWidth="1"/>
    <col min="7682" max="7682" width="1.42578125" style="411" customWidth="1"/>
    <col min="7683" max="7683" width="3.5703125" style="411" customWidth="1"/>
    <col min="7684" max="7684" width="3.7109375" style="411" customWidth="1"/>
    <col min="7685" max="7685" width="14.7109375" style="411" customWidth="1"/>
    <col min="7686" max="7687" width="9.5703125" style="411" customWidth="1"/>
    <col min="7688" max="7688" width="10.7109375" style="411" customWidth="1"/>
    <col min="7689" max="7689" width="6" style="411" customWidth="1"/>
    <col min="7690" max="7690" width="4.42578125" style="411" customWidth="1"/>
    <col min="7691" max="7691" width="9.85546875" style="411" customWidth="1"/>
    <col min="7692" max="7692" width="10.28515625" style="411" customWidth="1"/>
    <col min="7693" max="7694" width="5.140625" style="411" customWidth="1"/>
    <col min="7695" max="7695" width="1.7109375" style="411" customWidth="1"/>
    <col min="7696" max="7696" width="10.7109375" style="411" customWidth="1"/>
    <col min="7697" max="7697" width="3.5703125" style="411" customWidth="1"/>
    <col min="7698" max="7698" width="1.42578125" style="411" customWidth="1"/>
    <col min="7699" max="7699" width="7" style="411" customWidth="1"/>
    <col min="7700" max="7708" width="0" style="411" hidden="1" customWidth="1"/>
    <col min="7709" max="7709" width="9.42578125" style="411" customWidth="1"/>
    <col min="7710" max="7710" width="12.85546875" style="411" customWidth="1"/>
    <col min="7711" max="7711" width="14" style="411" customWidth="1"/>
    <col min="7712" max="7723" width="9.140625" style="411"/>
    <col min="7724" max="7744" width="0" style="411" hidden="1" customWidth="1"/>
    <col min="7745" max="7936" width="9.140625" style="411"/>
    <col min="7937" max="7937" width="7.140625" style="411" customWidth="1"/>
    <col min="7938" max="7938" width="1.42578125" style="411" customWidth="1"/>
    <col min="7939" max="7939" width="3.5703125" style="411" customWidth="1"/>
    <col min="7940" max="7940" width="3.7109375" style="411" customWidth="1"/>
    <col min="7941" max="7941" width="14.7109375" style="411" customWidth="1"/>
    <col min="7942" max="7943" width="9.5703125" style="411" customWidth="1"/>
    <col min="7944" max="7944" width="10.7109375" style="411" customWidth="1"/>
    <col min="7945" max="7945" width="6" style="411" customWidth="1"/>
    <col min="7946" max="7946" width="4.42578125" style="411" customWidth="1"/>
    <col min="7947" max="7947" width="9.85546875" style="411" customWidth="1"/>
    <col min="7948" max="7948" width="10.28515625" style="411" customWidth="1"/>
    <col min="7949" max="7950" width="5.140625" style="411" customWidth="1"/>
    <col min="7951" max="7951" width="1.7109375" style="411" customWidth="1"/>
    <col min="7952" max="7952" width="10.7109375" style="411" customWidth="1"/>
    <col min="7953" max="7953" width="3.5703125" style="411" customWidth="1"/>
    <col min="7954" max="7954" width="1.42578125" style="411" customWidth="1"/>
    <col min="7955" max="7955" width="7" style="411" customWidth="1"/>
    <col min="7956" max="7964" width="0" style="411" hidden="1" customWidth="1"/>
    <col min="7965" max="7965" width="9.42578125" style="411" customWidth="1"/>
    <col min="7966" max="7966" width="12.85546875" style="411" customWidth="1"/>
    <col min="7967" max="7967" width="14" style="411" customWidth="1"/>
    <col min="7968" max="7979" width="9.140625" style="411"/>
    <col min="7980" max="8000" width="0" style="411" hidden="1" customWidth="1"/>
    <col min="8001" max="8192" width="9.140625" style="411"/>
    <col min="8193" max="8193" width="7.140625" style="411" customWidth="1"/>
    <col min="8194" max="8194" width="1.42578125" style="411" customWidth="1"/>
    <col min="8195" max="8195" width="3.5703125" style="411" customWidth="1"/>
    <col min="8196" max="8196" width="3.7109375" style="411" customWidth="1"/>
    <col min="8197" max="8197" width="14.7109375" style="411" customWidth="1"/>
    <col min="8198" max="8199" width="9.5703125" style="411" customWidth="1"/>
    <col min="8200" max="8200" width="10.7109375" style="411" customWidth="1"/>
    <col min="8201" max="8201" width="6" style="411" customWidth="1"/>
    <col min="8202" max="8202" width="4.42578125" style="411" customWidth="1"/>
    <col min="8203" max="8203" width="9.85546875" style="411" customWidth="1"/>
    <col min="8204" max="8204" width="10.28515625" style="411" customWidth="1"/>
    <col min="8205" max="8206" width="5.140625" style="411" customWidth="1"/>
    <col min="8207" max="8207" width="1.7109375" style="411" customWidth="1"/>
    <col min="8208" max="8208" width="10.7109375" style="411" customWidth="1"/>
    <col min="8209" max="8209" width="3.5703125" style="411" customWidth="1"/>
    <col min="8210" max="8210" width="1.42578125" style="411" customWidth="1"/>
    <col min="8211" max="8211" width="7" style="411" customWidth="1"/>
    <col min="8212" max="8220" width="0" style="411" hidden="1" customWidth="1"/>
    <col min="8221" max="8221" width="9.42578125" style="411" customWidth="1"/>
    <col min="8222" max="8222" width="12.85546875" style="411" customWidth="1"/>
    <col min="8223" max="8223" width="14" style="411" customWidth="1"/>
    <col min="8224" max="8235" width="9.140625" style="411"/>
    <col min="8236" max="8256" width="0" style="411" hidden="1" customWidth="1"/>
    <col min="8257" max="8448" width="9.140625" style="411"/>
    <col min="8449" max="8449" width="7.140625" style="411" customWidth="1"/>
    <col min="8450" max="8450" width="1.42578125" style="411" customWidth="1"/>
    <col min="8451" max="8451" width="3.5703125" style="411" customWidth="1"/>
    <col min="8452" max="8452" width="3.7109375" style="411" customWidth="1"/>
    <col min="8453" max="8453" width="14.7109375" style="411" customWidth="1"/>
    <col min="8454" max="8455" width="9.5703125" style="411" customWidth="1"/>
    <col min="8456" max="8456" width="10.7109375" style="411" customWidth="1"/>
    <col min="8457" max="8457" width="6" style="411" customWidth="1"/>
    <col min="8458" max="8458" width="4.42578125" style="411" customWidth="1"/>
    <col min="8459" max="8459" width="9.85546875" style="411" customWidth="1"/>
    <col min="8460" max="8460" width="10.28515625" style="411" customWidth="1"/>
    <col min="8461" max="8462" width="5.140625" style="411" customWidth="1"/>
    <col min="8463" max="8463" width="1.7109375" style="411" customWidth="1"/>
    <col min="8464" max="8464" width="10.7109375" style="411" customWidth="1"/>
    <col min="8465" max="8465" width="3.5703125" style="411" customWidth="1"/>
    <col min="8466" max="8466" width="1.42578125" style="411" customWidth="1"/>
    <col min="8467" max="8467" width="7" style="411" customWidth="1"/>
    <col min="8468" max="8476" width="0" style="411" hidden="1" customWidth="1"/>
    <col min="8477" max="8477" width="9.42578125" style="411" customWidth="1"/>
    <col min="8478" max="8478" width="12.85546875" style="411" customWidth="1"/>
    <col min="8479" max="8479" width="14" style="411" customWidth="1"/>
    <col min="8480" max="8491" width="9.140625" style="411"/>
    <col min="8492" max="8512" width="0" style="411" hidden="1" customWidth="1"/>
    <col min="8513" max="8704" width="9.140625" style="411"/>
    <col min="8705" max="8705" width="7.140625" style="411" customWidth="1"/>
    <col min="8706" max="8706" width="1.42578125" style="411" customWidth="1"/>
    <col min="8707" max="8707" width="3.5703125" style="411" customWidth="1"/>
    <col min="8708" max="8708" width="3.7109375" style="411" customWidth="1"/>
    <col min="8709" max="8709" width="14.7109375" style="411" customWidth="1"/>
    <col min="8710" max="8711" width="9.5703125" style="411" customWidth="1"/>
    <col min="8712" max="8712" width="10.7109375" style="411" customWidth="1"/>
    <col min="8713" max="8713" width="6" style="411" customWidth="1"/>
    <col min="8714" max="8714" width="4.42578125" style="411" customWidth="1"/>
    <col min="8715" max="8715" width="9.85546875" style="411" customWidth="1"/>
    <col min="8716" max="8716" width="10.28515625" style="411" customWidth="1"/>
    <col min="8717" max="8718" width="5.140625" style="411" customWidth="1"/>
    <col min="8719" max="8719" width="1.7109375" style="411" customWidth="1"/>
    <col min="8720" max="8720" width="10.7109375" style="411" customWidth="1"/>
    <col min="8721" max="8721" width="3.5703125" style="411" customWidth="1"/>
    <col min="8722" max="8722" width="1.42578125" style="411" customWidth="1"/>
    <col min="8723" max="8723" width="7" style="411" customWidth="1"/>
    <col min="8724" max="8732" width="0" style="411" hidden="1" customWidth="1"/>
    <col min="8733" max="8733" width="9.42578125" style="411" customWidth="1"/>
    <col min="8734" max="8734" width="12.85546875" style="411" customWidth="1"/>
    <col min="8735" max="8735" width="14" style="411" customWidth="1"/>
    <col min="8736" max="8747" width="9.140625" style="411"/>
    <col min="8748" max="8768" width="0" style="411" hidden="1" customWidth="1"/>
    <col min="8769" max="8960" width="9.140625" style="411"/>
    <col min="8961" max="8961" width="7.140625" style="411" customWidth="1"/>
    <col min="8962" max="8962" width="1.42578125" style="411" customWidth="1"/>
    <col min="8963" max="8963" width="3.5703125" style="411" customWidth="1"/>
    <col min="8964" max="8964" width="3.7109375" style="411" customWidth="1"/>
    <col min="8965" max="8965" width="14.7109375" style="411" customWidth="1"/>
    <col min="8966" max="8967" width="9.5703125" style="411" customWidth="1"/>
    <col min="8968" max="8968" width="10.7109375" style="411" customWidth="1"/>
    <col min="8969" max="8969" width="6" style="411" customWidth="1"/>
    <col min="8970" max="8970" width="4.42578125" style="411" customWidth="1"/>
    <col min="8971" max="8971" width="9.85546875" style="411" customWidth="1"/>
    <col min="8972" max="8972" width="10.28515625" style="411" customWidth="1"/>
    <col min="8973" max="8974" width="5.140625" style="411" customWidth="1"/>
    <col min="8975" max="8975" width="1.7109375" style="411" customWidth="1"/>
    <col min="8976" max="8976" width="10.7109375" style="411" customWidth="1"/>
    <col min="8977" max="8977" width="3.5703125" style="411" customWidth="1"/>
    <col min="8978" max="8978" width="1.42578125" style="411" customWidth="1"/>
    <col min="8979" max="8979" width="7" style="411" customWidth="1"/>
    <col min="8980" max="8988" width="0" style="411" hidden="1" customWidth="1"/>
    <col min="8989" max="8989" width="9.42578125" style="411" customWidth="1"/>
    <col min="8990" max="8990" width="12.85546875" style="411" customWidth="1"/>
    <col min="8991" max="8991" width="14" style="411" customWidth="1"/>
    <col min="8992" max="9003" width="9.140625" style="411"/>
    <col min="9004" max="9024" width="0" style="411" hidden="1" customWidth="1"/>
    <col min="9025" max="9216" width="9.140625" style="411"/>
    <col min="9217" max="9217" width="7.140625" style="411" customWidth="1"/>
    <col min="9218" max="9218" width="1.42578125" style="411" customWidth="1"/>
    <col min="9219" max="9219" width="3.5703125" style="411" customWidth="1"/>
    <col min="9220" max="9220" width="3.7109375" style="411" customWidth="1"/>
    <col min="9221" max="9221" width="14.7109375" style="411" customWidth="1"/>
    <col min="9222" max="9223" width="9.5703125" style="411" customWidth="1"/>
    <col min="9224" max="9224" width="10.7109375" style="411" customWidth="1"/>
    <col min="9225" max="9225" width="6" style="411" customWidth="1"/>
    <col min="9226" max="9226" width="4.42578125" style="411" customWidth="1"/>
    <col min="9227" max="9227" width="9.85546875" style="411" customWidth="1"/>
    <col min="9228" max="9228" width="10.28515625" style="411" customWidth="1"/>
    <col min="9229" max="9230" width="5.140625" style="411" customWidth="1"/>
    <col min="9231" max="9231" width="1.7109375" style="411" customWidth="1"/>
    <col min="9232" max="9232" width="10.7109375" style="411" customWidth="1"/>
    <col min="9233" max="9233" width="3.5703125" style="411" customWidth="1"/>
    <col min="9234" max="9234" width="1.42578125" style="411" customWidth="1"/>
    <col min="9235" max="9235" width="7" style="411" customWidth="1"/>
    <col min="9236" max="9244" width="0" style="411" hidden="1" customWidth="1"/>
    <col min="9245" max="9245" width="9.42578125" style="411" customWidth="1"/>
    <col min="9246" max="9246" width="12.85546875" style="411" customWidth="1"/>
    <col min="9247" max="9247" width="14" style="411" customWidth="1"/>
    <col min="9248" max="9259" width="9.140625" style="411"/>
    <col min="9260" max="9280" width="0" style="411" hidden="1" customWidth="1"/>
    <col min="9281" max="9472" width="9.140625" style="411"/>
    <col min="9473" max="9473" width="7.140625" style="411" customWidth="1"/>
    <col min="9474" max="9474" width="1.42578125" style="411" customWidth="1"/>
    <col min="9475" max="9475" width="3.5703125" style="411" customWidth="1"/>
    <col min="9476" max="9476" width="3.7109375" style="411" customWidth="1"/>
    <col min="9477" max="9477" width="14.7109375" style="411" customWidth="1"/>
    <col min="9478" max="9479" width="9.5703125" style="411" customWidth="1"/>
    <col min="9480" max="9480" width="10.7109375" style="411" customWidth="1"/>
    <col min="9481" max="9481" width="6" style="411" customWidth="1"/>
    <col min="9482" max="9482" width="4.42578125" style="411" customWidth="1"/>
    <col min="9483" max="9483" width="9.85546875" style="411" customWidth="1"/>
    <col min="9484" max="9484" width="10.28515625" style="411" customWidth="1"/>
    <col min="9485" max="9486" width="5.140625" style="411" customWidth="1"/>
    <col min="9487" max="9487" width="1.7109375" style="411" customWidth="1"/>
    <col min="9488" max="9488" width="10.7109375" style="411" customWidth="1"/>
    <col min="9489" max="9489" width="3.5703125" style="411" customWidth="1"/>
    <col min="9490" max="9490" width="1.42578125" style="411" customWidth="1"/>
    <col min="9491" max="9491" width="7" style="411" customWidth="1"/>
    <col min="9492" max="9500" width="0" style="411" hidden="1" customWidth="1"/>
    <col min="9501" max="9501" width="9.42578125" style="411" customWidth="1"/>
    <col min="9502" max="9502" width="12.85546875" style="411" customWidth="1"/>
    <col min="9503" max="9503" width="14" style="411" customWidth="1"/>
    <col min="9504" max="9515" width="9.140625" style="411"/>
    <col min="9516" max="9536" width="0" style="411" hidden="1" customWidth="1"/>
    <col min="9537" max="9728" width="9.140625" style="411"/>
    <col min="9729" max="9729" width="7.140625" style="411" customWidth="1"/>
    <col min="9730" max="9730" width="1.42578125" style="411" customWidth="1"/>
    <col min="9731" max="9731" width="3.5703125" style="411" customWidth="1"/>
    <col min="9732" max="9732" width="3.7109375" style="411" customWidth="1"/>
    <col min="9733" max="9733" width="14.7109375" style="411" customWidth="1"/>
    <col min="9734" max="9735" width="9.5703125" style="411" customWidth="1"/>
    <col min="9736" max="9736" width="10.7109375" style="411" customWidth="1"/>
    <col min="9737" max="9737" width="6" style="411" customWidth="1"/>
    <col min="9738" max="9738" width="4.42578125" style="411" customWidth="1"/>
    <col min="9739" max="9739" width="9.85546875" style="411" customWidth="1"/>
    <col min="9740" max="9740" width="10.28515625" style="411" customWidth="1"/>
    <col min="9741" max="9742" width="5.140625" style="411" customWidth="1"/>
    <col min="9743" max="9743" width="1.7109375" style="411" customWidth="1"/>
    <col min="9744" max="9744" width="10.7109375" style="411" customWidth="1"/>
    <col min="9745" max="9745" width="3.5703125" style="411" customWidth="1"/>
    <col min="9746" max="9746" width="1.42578125" style="411" customWidth="1"/>
    <col min="9747" max="9747" width="7" style="411" customWidth="1"/>
    <col min="9748" max="9756" width="0" style="411" hidden="1" customWidth="1"/>
    <col min="9757" max="9757" width="9.42578125" style="411" customWidth="1"/>
    <col min="9758" max="9758" width="12.85546875" style="411" customWidth="1"/>
    <col min="9759" max="9759" width="14" style="411" customWidth="1"/>
    <col min="9760" max="9771" width="9.140625" style="411"/>
    <col min="9772" max="9792" width="0" style="411" hidden="1" customWidth="1"/>
    <col min="9793" max="9984" width="9.140625" style="411"/>
    <col min="9985" max="9985" width="7.140625" style="411" customWidth="1"/>
    <col min="9986" max="9986" width="1.42578125" style="411" customWidth="1"/>
    <col min="9987" max="9987" width="3.5703125" style="411" customWidth="1"/>
    <col min="9988" max="9988" width="3.7109375" style="411" customWidth="1"/>
    <col min="9989" max="9989" width="14.7109375" style="411" customWidth="1"/>
    <col min="9990" max="9991" width="9.5703125" style="411" customWidth="1"/>
    <col min="9992" max="9992" width="10.7109375" style="411" customWidth="1"/>
    <col min="9993" max="9993" width="6" style="411" customWidth="1"/>
    <col min="9994" max="9994" width="4.42578125" style="411" customWidth="1"/>
    <col min="9995" max="9995" width="9.85546875" style="411" customWidth="1"/>
    <col min="9996" max="9996" width="10.28515625" style="411" customWidth="1"/>
    <col min="9997" max="9998" width="5.140625" style="411" customWidth="1"/>
    <col min="9999" max="9999" width="1.7109375" style="411" customWidth="1"/>
    <col min="10000" max="10000" width="10.7109375" style="411" customWidth="1"/>
    <col min="10001" max="10001" width="3.5703125" style="411" customWidth="1"/>
    <col min="10002" max="10002" width="1.42578125" style="411" customWidth="1"/>
    <col min="10003" max="10003" width="7" style="411" customWidth="1"/>
    <col min="10004" max="10012" width="0" style="411" hidden="1" customWidth="1"/>
    <col min="10013" max="10013" width="9.42578125" style="411" customWidth="1"/>
    <col min="10014" max="10014" width="12.85546875" style="411" customWidth="1"/>
    <col min="10015" max="10015" width="14" style="411" customWidth="1"/>
    <col min="10016" max="10027" width="9.140625" style="411"/>
    <col min="10028" max="10048" width="0" style="411" hidden="1" customWidth="1"/>
    <col min="10049" max="10240" width="9.140625" style="411"/>
    <col min="10241" max="10241" width="7.140625" style="411" customWidth="1"/>
    <col min="10242" max="10242" width="1.42578125" style="411" customWidth="1"/>
    <col min="10243" max="10243" width="3.5703125" style="411" customWidth="1"/>
    <col min="10244" max="10244" width="3.7109375" style="411" customWidth="1"/>
    <col min="10245" max="10245" width="14.7109375" style="411" customWidth="1"/>
    <col min="10246" max="10247" width="9.5703125" style="411" customWidth="1"/>
    <col min="10248" max="10248" width="10.7109375" style="411" customWidth="1"/>
    <col min="10249" max="10249" width="6" style="411" customWidth="1"/>
    <col min="10250" max="10250" width="4.42578125" style="411" customWidth="1"/>
    <col min="10251" max="10251" width="9.85546875" style="411" customWidth="1"/>
    <col min="10252" max="10252" width="10.28515625" style="411" customWidth="1"/>
    <col min="10253" max="10254" width="5.140625" style="411" customWidth="1"/>
    <col min="10255" max="10255" width="1.7109375" style="411" customWidth="1"/>
    <col min="10256" max="10256" width="10.7109375" style="411" customWidth="1"/>
    <col min="10257" max="10257" width="3.5703125" style="411" customWidth="1"/>
    <col min="10258" max="10258" width="1.42578125" style="411" customWidth="1"/>
    <col min="10259" max="10259" width="7" style="411" customWidth="1"/>
    <col min="10260" max="10268" width="0" style="411" hidden="1" customWidth="1"/>
    <col min="10269" max="10269" width="9.42578125" style="411" customWidth="1"/>
    <col min="10270" max="10270" width="12.85546875" style="411" customWidth="1"/>
    <col min="10271" max="10271" width="14" style="411" customWidth="1"/>
    <col min="10272" max="10283" width="9.140625" style="411"/>
    <col min="10284" max="10304" width="0" style="411" hidden="1" customWidth="1"/>
    <col min="10305" max="10496" width="9.140625" style="411"/>
    <col min="10497" max="10497" width="7.140625" style="411" customWidth="1"/>
    <col min="10498" max="10498" width="1.42578125" style="411" customWidth="1"/>
    <col min="10499" max="10499" width="3.5703125" style="411" customWidth="1"/>
    <col min="10500" max="10500" width="3.7109375" style="411" customWidth="1"/>
    <col min="10501" max="10501" width="14.7109375" style="411" customWidth="1"/>
    <col min="10502" max="10503" width="9.5703125" style="411" customWidth="1"/>
    <col min="10504" max="10504" width="10.7109375" style="411" customWidth="1"/>
    <col min="10505" max="10505" width="6" style="411" customWidth="1"/>
    <col min="10506" max="10506" width="4.42578125" style="411" customWidth="1"/>
    <col min="10507" max="10507" width="9.85546875" style="411" customWidth="1"/>
    <col min="10508" max="10508" width="10.28515625" style="411" customWidth="1"/>
    <col min="10509" max="10510" width="5.140625" style="411" customWidth="1"/>
    <col min="10511" max="10511" width="1.7109375" style="411" customWidth="1"/>
    <col min="10512" max="10512" width="10.7109375" style="411" customWidth="1"/>
    <col min="10513" max="10513" width="3.5703125" style="411" customWidth="1"/>
    <col min="10514" max="10514" width="1.42578125" style="411" customWidth="1"/>
    <col min="10515" max="10515" width="7" style="411" customWidth="1"/>
    <col min="10516" max="10524" width="0" style="411" hidden="1" customWidth="1"/>
    <col min="10525" max="10525" width="9.42578125" style="411" customWidth="1"/>
    <col min="10526" max="10526" width="12.85546875" style="411" customWidth="1"/>
    <col min="10527" max="10527" width="14" style="411" customWidth="1"/>
    <col min="10528" max="10539" width="9.140625" style="411"/>
    <col min="10540" max="10560" width="0" style="411" hidden="1" customWidth="1"/>
    <col min="10561" max="10752" width="9.140625" style="411"/>
    <col min="10753" max="10753" width="7.140625" style="411" customWidth="1"/>
    <col min="10754" max="10754" width="1.42578125" style="411" customWidth="1"/>
    <col min="10755" max="10755" width="3.5703125" style="411" customWidth="1"/>
    <col min="10756" max="10756" width="3.7109375" style="411" customWidth="1"/>
    <col min="10757" max="10757" width="14.7109375" style="411" customWidth="1"/>
    <col min="10758" max="10759" width="9.5703125" style="411" customWidth="1"/>
    <col min="10760" max="10760" width="10.7109375" style="411" customWidth="1"/>
    <col min="10761" max="10761" width="6" style="411" customWidth="1"/>
    <col min="10762" max="10762" width="4.42578125" style="411" customWidth="1"/>
    <col min="10763" max="10763" width="9.85546875" style="411" customWidth="1"/>
    <col min="10764" max="10764" width="10.28515625" style="411" customWidth="1"/>
    <col min="10765" max="10766" width="5.140625" style="411" customWidth="1"/>
    <col min="10767" max="10767" width="1.7109375" style="411" customWidth="1"/>
    <col min="10768" max="10768" width="10.7109375" style="411" customWidth="1"/>
    <col min="10769" max="10769" width="3.5703125" style="411" customWidth="1"/>
    <col min="10770" max="10770" width="1.42578125" style="411" customWidth="1"/>
    <col min="10771" max="10771" width="7" style="411" customWidth="1"/>
    <col min="10772" max="10780" width="0" style="411" hidden="1" customWidth="1"/>
    <col min="10781" max="10781" width="9.42578125" style="411" customWidth="1"/>
    <col min="10782" max="10782" width="12.85546875" style="411" customWidth="1"/>
    <col min="10783" max="10783" width="14" style="411" customWidth="1"/>
    <col min="10784" max="10795" width="9.140625" style="411"/>
    <col min="10796" max="10816" width="0" style="411" hidden="1" customWidth="1"/>
    <col min="10817" max="11008" width="9.140625" style="411"/>
    <col min="11009" max="11009" width="7.140625" style="411" customWidth="1"/>
    <col min="11010" max="11010" width="1.42578125" style="411" customWidth="1"/>
    <col min="11011" max="11011" width="3.5703125" style="411" customWidth="1"/>
    <col min="11012" max="11012" width="3.7109375" style="411" customWidth="1"/>
    <col min="11013" max="11013" width="14.7109375" style="411" customWidth="1"/>
    <col min="11014" max="11015" width="9.5703125" style="411" customWidth="1"/>
    <col min="11016" max="11016" width="10.7109375" style="411" customWidth="1"/>
    <col min="11017" max="11017" width="6" style="411" customWidth="1"/>
    <col min="11018" max="11018" width="4.42578125" style="411" customWidth="1"/>
    <col min="11019" max="11019" width="9.85546875" style="411" customWidth="1"/>
    <col min="11020" max="11020" width="10.28515625" style="411" customWidth="1"/>
    <col min="11021" max="11022" width="5.140625" style="411" customWidth="1"/>
    <col min="11023" max="11023" width="1.7109375" style="411" customWidth="1"/>
    <col min="11024" max="11024" width="10.7109375" style="411" customWidth="1"/>
    <col min="11025" max="11025" width="3.5703125" style="411" customWidth="1"/>
    <col min="11026" max="11026" width="1.42578125" style="411" customWidth="1"/>
    <col min="11027" max="11027" width="7" style="411" customWidth="1"/>
    <col min="11028" max="11036" width="0" style="411" hidden="1" customWidth="1"/>
    <col min="11037" max="11037" width="9.42578125" style="411" customWidth="1"/>
    <col min="11038" max="11038" width="12.85546875" style="411" customWidth="1"/>
    <col min="11039" max="11039" width="14" style="411" customWidth="1"/>
    <col min="11040" max="11051" width="9.140625" style="411"/>
    <col min="11052" max="11072" width="0" style="411" hidden="1" customWidth="1"/>
    <col min="11073" max="11264" width="9.140625" style="411"/>
    <col min="11265" max="11265" width="7.140625" style="411" customWidth="1"/>
    <col min="11266" max="11266" width="1.42578125" style="411" customWidth="1"/>
    <col min="11267" max="11267" width="3.5703125" style="411" customWidth="1"/>
    <col min="11268" max="11268" width="3.7109375" style="411" customWidth="1"/>
    <col min="11269" max="11269" width="14.7109375" style="411" customWidth="1"/>
    <col min="11270" max="11271" width="9.5703125" style="411" customWidth="1"/>
    <col min="11272" max="11272" width="10.7109375" style="411" customWidth="1"/>
    <col min="11273" max="11273" width="6" style="411" customWidth="1"/>
    <col min="11274" max="11274" width="4.42578125" style="411" customWidth="1"/>
    <col min="11275" max="11275" width="9.85546875" style="411" customWidth="1"/>
    <col min="11276" max="11276" width="10.28515625" style="411" customWidth="1"/>
    <col min="11277" max="11278" width="5.140625" style="411" customWidth="1"/>
    <col min="11279" max="11279" width="1.7109375" style="411" customWidth="1"/>
    <col min="11280" max="11280" width="10.7109375" style="411" customWidth="1"/>
    <col min="11281" max="11281" width="3.5703125" style="411" customWidth="1"/>
    <col min="11282" max="11282" width="1.42578125" style="411" customWidth="1"/>
    <col min="11283" max="11283" width="7" style="411" customWidth="1"/>
    <col min="11284" max="11292" width="0" style="411" hidden="1" customWidth="1"/>
    <col min="11293" max="11293" width="9.42578125" style="411" customWidth="1"/>
    <col min="11294" max="11294" width="12.85546875" style="411" customWidth="1"/>
    <col min="11295" max="11295" width="14" style="411" customWidth="1"/>
    <col min="11296" max="11307" width="9.140625" style="411"/>
    <col min="11308" max="11328" width="0" style="411" hidden="1" customWidth="1"/>
    <col min="11329" max="11520" width="9.140625" style="411"/>
    <col min="11521" max="11521" width="7.140625" style="411" customWidth="1"/>
    <col min="11522" max="11522" width="1.42578125" style="411" customWidth="1"/>
    <col min="11523" max="11523" width="3.5703125" style="411" customWidth="1"/>
    <col min="11524" max="11524" width="3.7109375" style="411" customWidth="1"/>
    <col min="11525" max="11525" width="14.7109375" style="411" customWidth="1"/>
    <col min="11526" max="11527" width="9.5703125" style="411" customWidth="1"/>
    <col min="11528" max="11528" width="10.7109375" style="411" customWidth="1"/>
    <col min="11529" max="11529" width="6" style="411" customWidth="1"/>
    <col min="11530" max="11530" width="4.42578125" style="411" customWidth="1"/>
    <col min="11531" max="11531" width="9.85546875" style="411" customWidth="1"/>
    <col min="11532" max="11532" width="10.28515625" style="411" customWidth="1"/>
    <col min="11533" max="11534" width="5.140625" style="411" customWidth="1"/>
    <col min="11535" max="11535" width="1.7109375" style="411" customWidth="1"/>
    <col min="11536" max="11536" width="10.7109375" style="411" customWidth="1"/>
    <col min="11537" max="11537" width="3.5703125" style="411" customWidth="1"/>
    <col min="11538" max="11538" width="1.42578125" style="411" customWidth="1"/>
    <col min="11539" max="11539" width="7" style="411" customWidth="1"/>
    <col min="11540" max="11548" width="0" style="411" hidden="1" customWidth="1"/>
    <col min="11549" max="11549" width="9.42578125" style="411" customWidth="1"/>
    <col min="11550" max="11550" width="12.85546875" style="411" customWidth="1"/>
    <col min="11551" max="11551" width="14" style="411" customWidth="1"/>
    <col min="11552" max="11563" width="9.140625" style="411"/>
    <col min="11564" max="11584" width="0" style="411" hidden="1" customWidth="1"/>
    <col min="11585" max="11776" width="9.140625" style="411"/>
    <col min="11777" max="11777" width="7.140625" style="411" customWidth="1"/>
    <col min="11778" max="11778" width="1.42578125" style="411" customWidth="1"/>
    <col min="11779" max="11779" width="3.5703125" style="411" customWidth="1"/>
    <col min="11780" max="11780" width="3.7109375" style="411" customWidth="1"/>
    <col min="11781" max="11781" width="14.7109375" style="411" customWidth="1"/>
    <col min="11782" max="11783" width="9.5703125" style="411" customWidth="1"/>
    <col min="11784" max="11784" width="10.7109375" style="411" customWidth="1"/>
    <col min="11785" max="11785" width="6" style="411" customWidth="1"/>
    <col min="11786" max="11786" width="4.42578125" style="411" customWidth="1"/>
    <col min="11787" max="11787" width="9.85546875" style="411" customWidth="1"/>
    <col min="11788" max="11788" width="10.28515625" style="411" customWidth="1"/>
    <col min="11789" max="11790" width="5.140625" style="411" customWidth="1"/>
    <col min="11791" max="11791" width="1.7109375" style="411" customWidth="1"/>
    <col min="11792" max="11792" width="10.7109375" style="411" customWidth="1"/>
    <col min="11793" max="11793" width="3.5703125" style="411" customWidth="1"/>
    <col min="11794" max="11794" width="1.42578125" style="411" customWidth="1"/>
    <col min="11795" max="11795" width="7" style="411" customWidth="1"/>
    <col min="11796" max="11804" width="0" style="411" hidden="1" customWidth="1"/>
    <col min="11805" max="11805" width="9.42578125" style="411" customWidth="1"/>
    <col min="11806" max="11806" width="12.85546875" style="411" customWidth="1"/>
    <col min="11807" max="11807" width="14" style="411" customWidth="1"/>
    <col min="11808" max="11819" width="9.140625" style="411"/>
    <col min="11820" max="11840" width="0" style="411" hidden="1" customWidth="1"/>
    <col min="11841" max="12032" width="9.140625" style="411"/>
    <col min="12033" max="12033" width="7.140625" style="411" customWidth="1"/>
    <col min="12034" max="12034" width="1.42578125" style="411" customWidth="1"/>
    <col min="12035" max="12035" width="3.5703125" style="411" customWidth="1"/>
    <col min="12036" max="12036" width="3.7109375" style="411" customWidth="1"/>
    <col min="12037" max="12037" width="14.7109375" style="411" customWidth="1"/>
    <col min="12038" max="12039" width="9.5703125" style="411" customWidth="1"/>
    <col min="12040" max="12040" width="10.7109375" style="411" customWidth="1"/>
    <col min="12041" max="12041" width="6" style="411" customWidth="1"/>
    <col min="12042" max="12042" width="4.42578125" style="411" customWidth="1"/>
    <col min="12043" max="12043" width="9.85546875" style="411" customWidth="1"/>
    <col min="12044" max="12044" width="10.28515625" style="411" customWidth="1"/>
    <col min="12045" max="12046" width="5.140625" style="411" customWidth="1"/>
    <col min="12047" max="12047" width="1.7109375" style="411" customWidth="1"/>
    <col min="12048" max="12048" width="10.7109375" style="411" customWidth="1"/>
    <col min="12049" max="12049" width="3.5703125" style="411" customWidth="1"/>
    <col min="12050" max="12050" width="1.42578125" style="411" customWidth="1"/>
    <col min="12051" max="12051" width="7" style="411" customWidth="1"/>
    <col min="12052" max="12060" width="0" style="411" hidden="1" customWidth="1"/>
    <col min="12061" max="12061" width="9.42578125" style="411" customWidth="1"/>
    <col min="12062" max="12062" width="12.85546875" style="411" customWidth="1"/>
    <col min="12063" max="12063" width="14" style="411" customWidth="1"/>
    <col min="12064" max="12075" width="9.140625" style="411"/>
    <col min="12076" max="12096" width="0" style="411" hidden="1" customWidth="1"/>
    <col min="12097" max="12288" width="9.140625" style="411"/>
    <col min="12289" max="12289" width="7.140625" style="411" customWidth="1"/>
    <col min="12290" max="12290" width="1.42578125" style="411" customWidth="1"/>
    <col min="12291" max="12291" width="3.5703125" style="411" customWidth="1"/>
    <col min="12292" max="12292" width="3.7109375" style="411" customWidth="1"/>
    <col min="12293" max="12293" width="14.7109375" style="411" customWidth="1"/>
    <col min="12294" max="12295" width="9.5703125" style="411" customWidth="1"/>
    <col min="12296" max="12296" width="10.7109375" style="411" customWidth="1"/>
    <col min="12297" max="12297" width="6" style="411" customWidth="1"/>
    <col min="12298" max="12298" width="4.42578125" style="411" customWidth="1"/>
    <col min="12299" max="12299" width="9.85546875" style="411" customWidth="1"/>
    <col min="12300" max="12300" width="10.28515625" style="411" customWidth="1"/>
    <col min="12301" max="12302" width="5.140625" style="411" customWidth="1"/>
    <col min="12303" max="12303" width="1.7109375" style="411" customWidth="1"/>
    <col min="12304" max="12304" width="10.7109375" style="411" customWidth="1"/>
    <col min="12305" max="12305" width="3.5703125" style="411" customWidth="1"/>
    <col min="12306" max="12306" width="1.42578125" style="411" customWidth="1"/>
    <col min="12307" max="12307" width="7" style="411" customWidth="1"/>
    <col min="12308" max="12316" width="0" style="411" hidden="1" customWidth="1"/>
    <col min="12317" max="12317" width="9.42578125" style="411" customWidth="1"/>
    <col min="12318" max="12318" width="12.85546875" style="411" customWidth="1"/>
    <col min="12319" max="12319" width="14" style="411" customWidth="1"/>
    <col min="12320" max="12331" width="9.140625" style="411"/>
    <col min="12332" max="12352" width="0" style="411" hidden="1" customWidth="1"/>
    <col min="12353" max="12544" width="9.140625" style="411"/>
    <col min="12545" max="12545" width="7.140625" style="411" customWidth="1"/>
    <col min="12546" max="12546" width="1.42578125" style="411" customWidth="1"/>
    <col min="12547" max="12547" width="3.5703125" style="411" customWidth="1"/>
    <col min="12548" max="12548" width="3.7109375" style="411" customWidth="1"/>
    <col min="12549" max="12549" width="14.7109375" style="411" customWidth="1"/>
    <col min="12550" max="12551" width="9.5703125" style="411" customWidth="1"/>
    <col min="12552" max="12552" width="10.7109375" style="411" customWidth="1"/>
    <col min="12553" max="12553" width="6" style="411" customWidth="1"/>
    <col min="12554" max="12554" width="4.42578125" style="411" customWidth="1"/>
    <col min="12555" max="12555" width="9.85546875" style="411" customWidth="1"/>
    <col min="12556" max="12556" width="10.28515625" style="411" customWidth="1"/>
    <col min="12557" max="12558" width="5.140625" style="411" customWidth="1"/>
    <col min="12559" max="12559" width="1.7109375" style="411" customWidth="1"/>
    <col min="12560" max="12560" width="10.7109375" style="411" customWidth="1"/>
    <col min="12561" max="12561" width="3.5703125" style="411" customWidth="1"/>
    <col min="12562" max="12562" width="1.42578125" style="411" customWidth="1"/>
    <col min="12563" max="12563" width="7" style="411" customWidth="1"/>
    <col min="12564" max="12572" width="0" style="411" hidden="1" customWidth="1"/>
    <col min="12573" max="12573" width="9.42578125" style="411" customWidth="1"/>
    <col min="12574" max="12574" width="12.85546875" style="411" customWidth="1"/>
    <col min="12575" max="12575" width="14" style="411" customWidth="1"/>
    <col min="12576" max="12587" width="9.140625" style="411"/>
    <col min="12588" max="12608" width="0" style="411" hidden="1" customWidth="1"/>
    <col min="12609" max="12800" width="9.140625" style="411"/>
    <col min="12801" max="12801" width="7.140625" style="411" customWidth="1"/>
    <col min="12802" max="12802" width="1.42578125" style="411" customWidth="1"/>
    <col min="12803" max="12803" width="3.5703125" style="411" customWidth="1"/>
    <col min="12804" max="12804" width="3.7109375" style="411" customWidth="1"/>
    <col min="12805" max="12805" width="14.7109375" style="411" customWidth="1"/>
    <col min="12806" max="12807" width="9.5703125" style="411" customWidth="1"/>
    <col min="12808" max="12808" width="10.7109375" style="411" customWidth="1"/>
    <col min="12809" max="12809" width="6" style="411" customWidth="1"/>
    <col min="12810" max="12810" width="4.42578125" style="411" customWidth="1"/>
    <col min="12811" max="12811" width="9.85546875" style="411" customWidth="1"/>
    <col min="12812" max="12812" width="10.28515625" style="411" customWidth="1"/>
    <col min="12813" max="12814" width="5.140625" style="411" customWidth="1"/>
    <col min="12815" max="12815" width="1.7109375" style="411" customWidth="1"/>
    <col min="12816" max="12816" width="10.7109375" style="411" customWidth="1"/>
    <col min="12817" max="12817" width="3.5703125" style="411" customWidth="1"/>
    <col min="12818" max="12818" width="1.42578125" style="411" customWidth="1"/>
    <col min="12819" max="12819" width="7" style="411" customWidth="1"/>
    <col min="12820" max="12828" width="0" style="411" hidden="1" customWidth="1"/>
    <col min="12829" max="12829" width="9.42578125" style="411" customWidth="1"/>
    <col min="12830" max="12830" width="12.85546875" style="411" customWidth="1"/>
    <col min="12831" max="12831" width="14" style="411" customWidth="1"/>
    <col min="12832" max="12843" width="9.140625" style="411"/>
    <col min="12844" max="12864" width="0" style="411" hidden="1" customWidth="1"/>
    <col min="12865" max="13056" width="9.140625" style="411"/>
    <col min="13057" max="13057" width="7.140625" style="411" customWidth="1"/>
    <col min="13058" max="13058" width="1.42578125" style="411" customWidth="1"/>
    <col min="13059" max="13059" width="3.5703125" style="411" customWidth="1"/>
    <col min="13060" max="13060" width="3.7109375" style="411" customWidth="1"/>
    <col min="13061" max="13061" width="14.7109375" style="411" customWidth="1"/>
    <col min="13062" max="13063" width="9.5703125" style="411" customWidth="1"/>
    <col min="13064" max="13064" width="10.7109375" style="411" customWidth="1"/>
    <col min="13065" max="13065" width="6" style="411" customWidth="1"/>
    <col min="13066" max="13066" width="4.42578125" style="411" customWidth="1"/>
    <col min="13067" max="13067" width="9.85546875" style="411" customWidth="1"/>
    <col min="13068" max="13068" width="10.28515625" style="411" customWidth="1"/>
    <col min="13069" max="13070" width="5.140625" style="411" customWidth="1"/>
    <col min="13071" max="13071" width="1.7109375" style="411" customWidth="1"/>
    <col min="13072" max="13072" width="10.7109375" style="411" customWidth="1"/>
    <col min="13073" max="13073" width="3.5703125" style="411" customWidth="1"/>
    <col min="13074" max="13074" width="1.42578125" style="411" customWidth="1"/>
    <col min="13075" max="13075" width="7" style="411" customWidth="1"/>
    <col min="13076" max="13084" width="0" style="411" hidden="1" customWidth="1"/>
    <col min="13085" max="13085" width="9.42578125" style="411" customWidth="1"/>
    <col min="13086" max="13086" width="12.85546875" style="411" customWidth="1"/>
    <col min="13087" max="13087" width="14" style="411" customWidth="1"/>
    <col min="13088" max="13099" width="9.140625" style="411"/>
    <col min="13100" max="13120" width="0" style="411" hidden="1" customWidth="1"/>
    <col min="13121" max="13312" width="9.140625" style="411"/>
    <col min="13313" max="13313" width="7.140625" style="411" customWidth="1"/>
    <col min="13314" max="13314" width="1.42578125" style="411" customWidth="1"/>
    <col min="13315" max="13315" width="3.5703125" style="411" customWidth="1"/>
    <col min="13316" max="13316" width="3.7109375" style="411" customWidth="1"/>
    <col min="13317" max="13317" width="14.7109375" style="411" customWidth="1"/>
    <col min="13318" max="13319" width="9.5703125" style="411" customWidth="1"/>
    <col min="13320" max="13320" width="10.7109375" style="411" customWidth="1"/>
    <col min="13321" max="13321" width="6" style="411" customWidth="1"/>
    <col min="13322" max="13322" width="4.42578125" style="411" customWidth="1"/>
    <col min="13323" max="13323" width="9.85546875" style="411" customWidth="1"/>
    <col min="13324" max="13324" width="10.28515625" style="411" customWidth="1"/>
    <col min="13325" max="13326" width="5.140625" style="411" customWidth="1"/>
    <col min="13327" max="13327" width="1.7109375" style="411" customWidth="1"/>
    <col min="13328" max="13328" width="10.7109375" style="411" customWidth="1"/>
    <col min="13329" max="13329" width="3.5703125" style="411" customWidth="1"/>
    <col min="13330" max="13330" width="1.42578125" style="411" customWidth="1"/>
    <col min="13331" max="13331" width="7" style="411" customWidth="1"/>
    <col min="13332" max="13340" width="0" style="411" hidden="1" customWidth="1"/>
    <col min="13341" max="13341" width="9.42578125" style="411" customWidth="1"/>
    <col min="13342" max="13342" width="12.85546875" style="411" customWidth="1"/>
    <col min="13343" max="13343" width="14" style="411" customWidth="1"/>
    <col min="13344" max="13355" width="9.140625" style="411"/>
    <col min="13356" max="13376" width="0" style="411" hidden="1" customWidth="1"/>
    <col min="13377" max="13568" width="9.140625" style="411"/>
    <col min="13569" max="13569" width="7.140625" style="411" customWidth="1"/>
    <col min="13570" max="13570" width="1.42578125" style="411" customWidth="1"/>
    <col min="13571" max="13571" width="3.5703125" style="411" customWidth="1"/>
    <col min="13572" max="13572" width="3.7109375" style="411" customWidth="1"/>
    <col min="13573" max="13573" width="14.7109375" style="411" customWidth="1"/>
    <col min="13574" max="13575" width="9.5703125" style="411" customWidth="1"/>
    <col min="13576" max="13576" width="10.7109375" style="411" customWidth="1"/>
    <col min="13577" max="13577" width="6" style="411" customWidth="1"/>
    <col min="13578" max="13578" width="4.42578125" style="411" customWidth="1"/>
    <col min="13579" max="13579" width="9.85546875" style="411" customWidth="1"/>
    <col min="13580" max="13580" width="10.28515625" style="411" customWidth="1"/>
    <col min="13581" max="13582" width="5.140625" style="411" customWidth="1"/>
    <col min="13583" max="13583" width="1.7109375" style="411" customWidth="1"/>
    <col min="13584" max="13584" width="10.7109375" style="411" customWidth="1"/>
    <col min="13585" max="13585" width="3.5703125" style="411" customWidth="1"/>
    <col min="13586" max="13586" width="1.42578125" style="411" customWidth="1"/>
    <col min="13587" max="13587" width="7" style="411" customWidth="1"/>
    <col min="13588" max="13596" width="0" style="411" hidden="1" customWidth="1"/>
    <col min="13597" max="13597" width="9.42578125" style="411" customWidth="1"/>
    <col min="13598" max="13598" width="12.85546875" style="411" customWidth="1"/>
    <col min="13599" max="13599" width="14" style="411" customWidth="1"/>
    <col min="13600" max="13611" width="9.140625" style="411"/>
    <col min="13612" max="13632" width="0" style="411" hidden="1" customWidth="1"/>
    <col min="13633" max="13824" width="9.140625" style="411"/>
    <col min="13825" max="13825" width="7.140625" style="411" customWidth="1"/>
    <col min="13826" max="13826" width="1.42578125" style="411" customWidth="1"/>
    <col min="13827" max="13827" width="3.5703125" style="411" customWidth="1"/>
    <col min="13828" max="13828" width="3.7109375" style="411" customWidth="1"/>
    <col min="13829" max="13829" width="14.7109375" style="411" customWidth="1"/>
    <col min="13830" max="13831" width="9.5703125" style="411" customWidth="1"/>
    <col min="13832" max="13832" width="10.7109375" style="411" customWidth="1"/>
    <col min="13833" max="13833" width="6" style="411" customWidth="1"/>
    <col min="13834" max="13834" width="4.42578125" style="411" customWidth="1"/>
    <col min="13835" max="13835" width="9.85546875" style="411" customWidth="1"/>
    <col min="13836" max="13836" width="10.28515625" style="411" customWidth="1"/>
    <col min="13837" max="13838" width="5.140625" style="411" customWidth="1"/>
    <col min="13839" max="13839" width="1.7109375" style="411" customWidth="1"/>
    <col min="13840" max="13840" width="10.7109375" style="411" customWidth="1"/>
    <col min="13841" max="13841" width="3.5703125" style="411" customWidth="1"/>
    <col min="13842" max="13842" width="1.42578125" style="411" customWidth="1"/>
    <col min="13843" max="13843" width="7" style="411" customWidth="1"/>
    <col min="13844" max="13852" width="0" style="411" hidden="1" customWidth="1"/>
    <col min="13853" max="13853" width="9.42578125" style="411" customWidth="1"/>
    <col min="13854" max="13854" width="12.85546875" style="411" customWidth="1"/>
    <col min="13855" max="13855" width="14" style="411" customWidth="1"/>
    <col min="13856" max="13867" width="9.140625" style="411"/>
    <col min="13868" max="13888" width="0" style="411" hidden="1" customWidth="1"/>
    <col min="13889" max="14080" width="9.140625" style="411"/>
    <col min="14081" max="14081" width="7.140625" style="411" customWidth="1"/>
    <col min="14082" max="14082" width="1.42578125" style="411" customWidth="1"/>
    <col min="14083" max="14083" width="3.5703125" style="411" customWidth="1"/>
    <col min="14084" max="14084" width="3.7109375" style="411" customWidth="1"/>
    <col min="14085" max="14085" width="14.7109375" style="411" customWidth="1"/>
    <col min="14086" max="14087" width="9.5703125" style="411" customWidth="1"/>
    <col min="14088" max="14088" width="10.7109375" style="411" customWidth="1"/>
    <col min="14089" max="14089" width="6" style="411" customWidth="1"/>
    <col min="14090" max="14090" width="4.42578125" style="411" customWidth="1"/>
    <col min="14091" max="14091" width="9.85546875" style="411" customWidth="1"/>
    <col min="14092" max="14092" width="10.28515625" style="411" customWidth="1"/>
    <col min="14093" max="14094" width="5.140625" style="411" customWidth="1"/>
    <col min="14095" max="14095" width="1.7109375" style="411" customWidth="1"/>
    <col min="14096" max="14096" width="10.7109375" style="411" customWidth="1"/>
    <col min="14097" max="14097" width="3.5703125" style="411" customWidth="1"/>
    <col min="14098" max="14098" width="1.42578125" style="411" customWidth="1"/>
    <col min="14099" max="14099" width="7" style="411" customWidth="1"/>
    <col min="14100" max="14108" width="0" style="411" hidden="1" customWidth="1"/>
    <col min="14109" max="14109" width="9.42578125" style="411" customWidth="1"/>
    <col min="14110" max="14110" width="12.85546875" style="411" customWidth="1"/>
    <col min="14111" max="14111" width="14" style="411" customWidth="1"/>
    <col min="14112" max="14123" width="9.140625" style="411"/>
    <col min="14124" max="14144" width="0" style="411" hidden="1" customWidth="1"/>
    <col min="14145" max="14336" width="9.140625" style="411"/>
    <col min="14337" max="14337" width="7.140625" style="411" customWidth="1"/>
    <col min="14338" max="14338" width="1.42578125" style="411" customWidth="1"/>
    <col min="14339" max="14339" width="3.5703125" style="411" customWidth="1"/>
    <col min="14340" max="14340" width="3.7109375" style="411" customWidth="1"/>
    <col min="14341" max="14341" width="14.7109375" style="411" customWidth="1"/>
    <col min="14342" max="14343" width="9.5703125" style="411" customWidth="1"/>
    <col min="14344" max="14344" width="10.7109375" style="411" customWidth="1"/>
    <col min="14345" max="14345" width="6" style="411" customWidth="1"/>
    <col min="14346" max="14346" width="4.42578125" style="411" customWidth="1"/>
    <col min="14347" max="14347" width="9.85546875" style="411" customWidth="1"/>
    <col min="14348" max="14348" width="10.28515625" style="411" customWidth="1"/>
    <col min="14349" max="14350" width="5.140625" style="411" customWidth="1"/>
    <col min="14351" max="14351" width="1.7109375" style="411" customWidth="1"/>
    <col min="14352" max="14352" width="10.7109375" style="411" customWidth="1"/>
    <col min="14353" max="14353" width="3.5703125" style="411" customWidth="1"/>
    <col min="14354" max="14354" width="1.42578125" style="411" customWidth="1"/>
    <col min="14355" max="14355" width="7" style="411" customWidth="1"/>
    <col min="14356" max="14364" width="0" style="411" hidden="1" customWidth="1"/>
    <col min="14365" max="14365" width="9.42578125" style="411" customWidth="1"/>
    <col min="14366" max="14366" width="12.85546875" style="411" customWidth="1"/>
    <col min="14367" max="14367" width="14" style="411" customWidth="1"/>
    <col min="14368" max="14379" width="9.140625" style="411"/>
    <col min="14380" max="14400" width="0" style="411" hidden="1" customWidth="1"/>
    <col min="14401" max="14592" width="9.140625" style="411"/>
    <col min="14593" max="14593" width="7.140625" style="411" customWidth="1"/>
    <col min="14594" max="14594" width="1.42578125" style="411" customWidth="1"/>
    <col min="14595" max="14595" width="3.5703125" style="411" customWidth="1"/>
    <col min="14596" max="14596" width="3.7109375" style="411" customWidth="1"/>
    <col min="14597" max="14597" width="14.7109375" style="411" customWidth="1"/>
    <col min="14598" max="14599" width="9.5703125" style="411" customWidth="1"/>
    <col min="14600" max="14600" width="10.7109375" style="411" customWidth="1"/>
    <col min="14601" max="14601" width="6" style="411" customWidth="1"/>
    <col min="14602" max="14602" width="4.42578125" style="411" customWidth="1"/>
    <col min="14603" max="14603" width="9.85546875" style="411" customWidth="1"/>
    <col min="14604" max="14604" width="10.28515625" style="411" customWidth="1"/>
    <col min="14605" max="14606" width="5.140625" style="411" customWidth="1"/>
    <col min="14607" max="14607" width="1.7109375" style="411" customWidth="1"/>
    <col min="14608" max="14608" width="10.7109375" style="411" customWidth="1"/>
    <col min="14609" max="14609" width="3.5703125" style="411" customWidth="1"/>
    <col min="14610" max="14610" width="1.42578125" style="411" customWidth="1"/>
    <col min="14611" max="14611" width="7" style="411" customWidth="1"/>
    <col min="14612" max="14620" width="0" style="411" hidden="1" customWidth="1"/>
    <col min="14621" max="14621" width="9.42578125" style="411" customWidth="1"/>
    <col min="14622" max="14622" width="12.85546875" style="411" customWidth="1"/>
    <col min="14623" max="14623" width="14" style="411" customWidth="1"/>
    <col min="14624" max="14635" width="9.140625" style="411"/>
    <col min="14636" max="14656" width="0" style="411" hidden="1" customWidth="1"/>
    <col min="14657" max="14848" width="9.140625" style="411"/>
    <col min="14849" max="14849" width="7.140625" style="411" customWidth="1"/>
    <col min="14850" max="14850" width="1.42578125" style="411" customWidth="1"/>
    <col min="14851" max="14851" width="3.5703125" style="411" customWidth="1"/>
    <col min="14852" max="14852" width="3.7109375" style="411" customWidth="1"/>
    <col min="14853" max="14853" width="14.7109375" style="411" customWidth="1"/>
    <col min="14854" max="14855" width="9.5703125" style="411" customWidth="1"/>
    <col min="14856" max="14856" width="10.7109375" style="411" customWidth="1"/>
    <col min="14857" max="14857" width="6" style="411" customWidth="1"/>
    <col min="14858" max="14858" width="4.42578125" style="411" customWidth="1"/>
    <col min="14859" max="14859" width="9.85546875" style="411" customWidth="1"/>
    <col min="14860" max="14860" width="10.28515625" style="411" customWidth="1"/>
    <col min="14861" max="14862" width="5.140625" style="411" customWidth="1"/>
    <col min="14863" max="14863" width="1.7109375" style="411" customWidth="1"/>
    <col min="14864" max="14864" width="10.7109375" style="411" customWidth="1"/>
    <col min="14865" max="14865" width="3.5703125" style="411" customWidth="1"/>
    <col min="14866" max="14866" width="1.42578125" style="411" customWidth="1"/>
    <col min="14867" max="14867" width="7" style="411" customWidth="1"/>
    <col min="14868" max="14876" width="0" style="411" hidden="1" customWidth="1"/>
    <col min="14877" max="14877" width="9.42578125" style="411" customWidth="1"/>
    <col min="14878" max="14878" width="12.85546875" style="411" customWidth="1"/>
    <col min="14879" max="14879" width="14" style="411" customWidth="1"/>
    <col min="14880" max="14891" width="9.140625" style="411"/>
    <col min="14892" max="14912" width="0" style="411" hidden="1" customWidth="1"/>
    <col min="14913" max="15104" width="9.140625" style="411"/>
    <col min="15105" max="15105" width="7.140625" style="411" customWidth="1"/>
    <col min="15106" max="15106" width="1.42578125" style="411" customWidth="1"/>
    <col min="15107" max="15107" width="3.5703125" style="411" customWidth="1"/>
    <col min="15108" max="15108" width="3.7109375" style="411" customWidth="1"/>
    <col min="15109" max="15109" width="14.7109375" style="411" customWidth="1"/>
    <col min="15110" max="15111" width="9.5703125" style="411" customWidth="1"/>
    <col min="15112" max="15112" width="10.7109375" style="411" customWidth="1"/>
    <col min="15113" max="15113" width="6" style="411" customWidth="1"/>
    <col min="15114" max="15114" width="4.42578125" style="411" customWidth="1"/>
    <col min="15115" max="15115" width="9.85546875" style="411" customWidth="1"/>
    <col min="15116" max="15116" width="10.28515625" style="411" customWidth="1"/>
    <col min="15117" max="15118" width="5.140625" style="411" customWidth="1"/>
    <col min="15119" max="15119" width="1.7109375" style="411" customWidth="1"/>
    <col min="15120" max="15120" width="10.7109375" style="411" customWidth="1"/>
    <col min="15121" max="15121" width="3.5703125" style="411" customWidth="1"/>
    <col min="15122" max="15122" width="1.42578125" style="411" customWidth="1"/>
    <col min="15123" max="15123" width="7" style="411" customWidth="1"/>
    <col min="15124" max="15132" width="0" style="411" hidden="1" customWidth="1"/>
    <col min="15133" max="15133" width="9.42578125" style="411" customWidth="1"/>
    <col min="15134" max="15134" width="12.85546875" style="411" customWidth="1"/>
    <col min="15135" max="15135" width="14" style="411" customWidth="1"/>
    <col min="15136" max="15147" width="9.140625" style="411"/>
    <col min="15148" max="15168" width="0" style="411" hidden="1" customWidth="1"/>
    <col min="15169" max="15360" width="9.140625" style="411"/>
    <col min="15361" max="15361" width="7.140625" style="411" customWidth="1"/>
    <col min="15362" max="15362" width="1.42578125" style="411" customWidth="1"/>
    <col min="15363" max="15363" width="3.5703125" style="411" customWidth="1"/>
    <col min="15364" max="15364" width="3.7109375" style="411" customWidth="1"/>
    <col min="15365" max="15365" width="14.7109375" style="411" customWidth="1"/>
    <col min="15366" max="15367" width="9.5703125" style="411" customWidth="1"/>
    <col min="15368" max="15368" width="10.7109375" style="411" customWidth="1"/>
    <col min="15369" max="15369" width="6" style="411" customWidth="1"/>
    <col min="15370" max="15370" width="4.42578125" style="411" customWidth="1"/>
    <col min="15371" max="15371" width="9.85546875" style="411" customWidth="1"/>
    <col min="15372" max="15372" width="10.28515625" style="411" customWidth="1"/>
    <col min="15373" max="15374" width="5.140625" style="411" customWidth="1"/>
    <col min="15375" max="15375" width="1.7109375" style="411" customWidth="1"/>
    <col min="15376" max="15376" width="10.7109375" style="411" customWidth="1"/>
    <col min="15377" max="15377" width="3.5703125" style="411" customWidth="1"/>
    <col min="15378" max="15378" width="1.42578125" style="411" customWidth="1"/>
    <col min="15379" max="15379" width="7" style="411" customWidth="1"/>
    <col min="15380" max="15388" width="0" style="411" hidden="1" customWidth="1"/>
    <col min="15389" max="15389" width="9.42578125" style="411" customWidth="1"/>
    <col min="15390" max="15390" width="12.85546875" style="411" customWidth="1"/>
    <col min="15391" max="15391" width="14" style="411" customWidth="1"/>
    <col min="15392" max="15403" width="9.140625" style="411"/>
    <col min="15404" max="15424" width="0" style="411" hidden="1" customWidth="1"/>
    <col min="15425" max="15616" width="9.140625" style="411"/>
    <col min="15617" max="15617" width="7.140625" style="411" customWidth="1"/>
    <col min="15618" max="15618" width="1.42578125" style="411" customWidth="1"/>
    <col min="15619" max="15619" width="3.5703125" style="411" customWidth="1"/>
    <col min="15620" max="15620" width="3.7109375" style="411" customWidth="1"/>
    <col min="15621" max="15621" width="14.7109375" style="411" customWidth="1"/>
    <col min="15622" max="15623" width="9.5703125" style="411" customWidth="1"/>
    <col min="15624" max="15624" width="10.7109375" style="411" customWidth="1"/>
    <col min="15625" max="15625" width="6" style="411" customWidth="1"/>
    <col min="15626" max="15626" width="4.42578125" style="411" customWidth="1"/>
    <col min="15627" max="15627" width="9.85546875" style="411" customWidth="1"/>
    <col min="15628" max="15628" width="10.28515625" style="411" customWidth="1"/>
    <col min="15629" max="15630" width="5.140625" style="411" customWidth="1"/>
    <col min="15631" max="15631" width="1.7109375" style="411" customWidth="1"/>
    <col min="15632" max="15632" width="10.7109375" style="411" customWidth="1"/>
    <col min="15633" max="15633" width="3.5703125" style="411" customWidth="1"/>
    <col min="15634" max="15634" width="1.42578125" style="411" customWidth="1"/>
    <col min="15635" max="15635" width="7" style="411" customWidth="1"/>
    <col min="15636" max="15644" width="0" style="411" hidden="1" customWidth="1"/>
    <col min="15645" max="15645" width="9.42578125" style="411" customWidth="1"/>
    <col min="15646" max="15646" width="12.85546875" style="411" customWidth="1"/>
    <col min="15647" max="15647" width="14" style="411" customWidth="1"/>
    <col min="15648" max="15659" width="9.140625" style="411"/>
    <col min="15660" max="15680" width="0" style="411" hidden="1" customWidth="1"/>
    <col min="15681" max="15872" width="9.140625" style="411"/>
    <col min="15873" max="15873" width="7.140625" style="411" customWidth="1"/>
    <col min="15874" max="15874" width="1.42578125" style="411" customWidth="1"/>
    <col min="15875" max="15875" width="3.5703125" style="411" customWidth="1"/>
    <col min="15876" max="15876" width="3.7109375" style="411" customWidth="1"/>
    <col min="15877" max="15877" width="14.7109375" style="411" customWidth="1"/>
    <col min="15878" max="15879" width="9.5703125" style="411" customWidth="1"/>
    <col min="15880" max="15880" width="10.7109375" style="411" customWidth="1"/>
    <col min="15881" max="15881" width="6" style="411" customWidth="1"/>
    <col min="15882" max="15882" width="4.42578125" style="411" customWidth="1"/>
    <col min="15883" max="15883" width="9.85546875" style="411" customWidth="1"/>
    <col min="15884" max="15884" width="10.28515625" style="411" customWidth="1"/>
    <col min="15885" max="15886" width="5.140625" style="411" customWidth="1"/>
    <col min="15887" max="15887" width="1.7109375" style="411" customWidth="1"/>
    <col min="15888" max="15888" width="10.7109375" style="411" customWidth="1"/>
    <col min="15889" max="15889" width="3.5703125" style="411" customWidth="1"/>
    <col min="15890" max="15890" width="1.42578125" style="411" customWidth="1"/>
    <col min="15891" max="15891" width="7" style="411" customWidth="1"/>
    <col min="15892" max="15900" width="0" style="411" hidden="1" customWidth="1"/>
    <col min="15901" max="15901" width="9.42578125" style="411" customWidth="1"/>
    <col min="15902" max="15902" width="12.85546875" style="411" customWidth="1"/>
    <col min="15903" max="15903" width="14" style="411" customWidth="1"/>
    <col min="15904" max="15915" width="9.140625" style="411"/>
    <col min="15916" max="15936" width="0" style="411" hidden="1" customWidth="1"/>
    <col min="15937" max="16128" width="9.140625" style="411"/>
    <col min="16129" max="16129" width="7.140625" style="411" customWidth="1"/>
    <col min="16130" max="16130" width="1.42578125" style="411" customWidth="1"/>
    <col min="16131" max="16131" width="3.5703125" style="411" customWidth="1"/>
    <col min="16132" max="16132" width="3.7109375" style="411" customWidth="1"/>
    <col min="16133" max="16133" width="14.7109375" style="411" customWidth="1"/>
    <col min="16134" max="16135" width="9.5703125" style="411" customWidth="1"/>
    <col min="16136" max="16136" width="10.7109375" style="411" customWidth="1"/>
    <col min="16137" max="16137" width="6" style="411" customWidth="1"/>
    <col min="16138" max="16138" width="4.42578125" style="411" customWidth="1"/>
    <col min="16139" max="16139" width="9.85546875" style="411" customWidth="1"/>
    <col min="16140" max="16140" width="10.28515625" style="411" customWidth="1"/>
    <col min="16141" max="16142" width="5.140625" style="411" customWidth="1"/>
    <col min="16143" max="16143" width="1.7109375" style="411" customWidth="1"/>
    <col min="16144" max="16144" width="10.7109375" style="411" customWidth="1"/>
    <col min="16145" max="16145" width="3.5703125" style="411" customWidth="1"/>
    <col min="16146" max="16146" width="1.42578125" style="411" customWidth="1"/>
    <col min="16147" max="16147" width="7" style="411" customWidth="1"/>
    <col min="16148" max="16156" width="0" style="411" hidden="1" customWidth="1"/>
    <col min="16157" max="16157" width="9.42578125" style="411" customWidth="1"/>
    <col min="16158" max="16158" width="12.85546875" style="411" customWidth="1"/>
    <col min="16159" max="16159" width="14" style="411" customWidth="1"/>
    <col min="16160" max="16171" width="9.140625" style="411"/>
    <col min="16172" max="16192" width="0" style="411" hidden="1" customWidth="1"/>
    <col min="16193" max="16384" width="9.140625" style="411"/>
  </cols>
  <sheetData>
    <row r="2" spans="2:63" s="338" customFormat="1" ht="6.95" customHeight="1"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7"/>
    </row>
    <row r="3" spans="2:63" s="338" customFormat="1" ht="36.950000000000003" customHeight="1">
      <c r="B3" s="339"/>
      <c r="C3" s="582" t="s">
        <v>2028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340"/>
    </row>
    <row r="4" spans="2:63" s="338" customFormat="1" ht="6.95" customHeight="1">
      <c r="B4" s="33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340"/>
    </row>
    <row r="5" spans="2:63" s="338" customFormat="1" ht="30" customHeight="1">
      <c r="B5" s="339"/>
      <c r="C5" s="337" t="s">
        <v>1321</v>
      </c>
      <c r="D5" s="409"/>
      <c r="E5" s="409"/>
      <c r="F5" s="584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409"/>
      <c r="R5" s="340"/>
    </row>
    <row r="6" spans="2:63" s="338" customFormat="1" ht="36.950000000000003" customHeight="1">
      <c r="B6" s="339"/>
      <c r="C6" s="348" t="s">
        <v>1322</v>
      </c>
      <c r="D6" s="409"/>
      <c r="E6" s="409"/>
      <c r="F6" s="583" t="s">
        <v>2019</v>
      </c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409"/>
      <c r="R6" s="340"/>
    </row>
    <row r="7" spans="2:63" s="338" customFormat="1" ht="6.95" customHeight="1">
      <c r="B7" s="33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340"/>
    </row>
    <row r="8" spans="2:63" s="338" customFormat="1" ht="18" customHeight="1">
      <c r="B8" s="339"/>
      <c r="C8" s="337" t="s">
        <v>1323</v>
      </c>
      <c r="D8" s="409"/>
      <c r="E8" s="409"/>
      <c r="F8" s="410" t="s">
        <v>2020</v>
      </c>
      <c r="G8" s="409"/>
      <c r="H8" s="409"/>
      <c r="I8" s="409"/>
      <c r="J8" s="409"/>
      <c r="K8" s="337" t="s">
        <v>1324</v>
      </c>
      <c r="L8" s="409"/>
      <c r="M8" s="585"/>
      <c r="N8" s="581"/>
      <c r="O8" s="581"/>
      <c r="P8" s="581"/>
      <c r="Q8" s="409"/>
      <c r="R8" s="340"/>
    </row>
    <row r="9" spans="2:63" s="338" customFormat="1" ht="6.95" customHeight="1">
      <c r="B9" s="33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340"/>
    </row>
    <row r="10" spans="2:63" s="338" customFormat="1" ht="15">
      <c r="B10" s="339"/>
      <c r="C10" s="337" t="s">
        <v>1325</v>
      </c>
      <c r="D10" s="409"/>
      <c r="E10" s="409"/>
      <c r="F10" s="410"/>
      <c r="G10" s="409"/>
      <c r="H10" s="409"/>
      <c r="I10" s="409"/>
      <c r="J10" s="409"/>
      <c r="K10" s="337" t="s">
        <v>1327</v>
      </c>
      <c r="L10" s="409"/>
      <c r="M10" s="586"/>
      <c r="N10" s="581"/>
      <c r="O10" s="581"/>
      <c r="P10" s="581"/>
      <c r="Q10" s="581"/>
      <c r="R10" s="340"/>
    </row>
    <row r="11" spans="2:63" s="338" customFormat="1" ht="14.45" customHeight="1">
      <c r="B11" s="339"/>
      <c r="C11" s="337" t="s">
        <v>1326</v>
      </c>
      <c r="D11" s="409"/>
      <c r="E11" s="409"/>
      <c r="F11" s="410"/>
      <c r="G11" s="409"/>
      <c r="H11" s="409"/>
      <c r="I11" s="409"/>
      <c r="J11" s="409"/>
      <c r="K11" s="337" t="s">
        <v>1328</v>
      </c>
      <c r="L11" s="409"/>
      <c r="M11" s="586" t="s">
        <v>2021</v>
      </c>
      <c r="N11" s="581"/>
      <c r="O11" s="581"/>
      <c r="P11" s="581"/>
      <c r="Q11" s="581"/>
      <c r="R11" s="340"/>
    </row>
    <row r="12" spans="2:63" s="338" customFormat="1" ht="10.35" customHeight="1">
      <c r="B12" s="33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340"/>
    </row>
    <row r="13" spans="2:63" s="349" customFormat="1" ht="29.25" customHeight="1">
      <c r="B13" s="350"/>
      <c r="C13" s="351" t="s">
        <v>1335</v>
      </c>
      <c r="D13" s="405" t="s">
        <v>33</v>
      </c>
      <c r="E13" s="405" t="s">
        <v>31</v>
      </c>
      <c r="F13" s="591" t="s">
        <v>63</v>
      </c>
      <c r="G13" s="592"/>
      <c r="H13" s="592"/>
      <c r="I13" s="592"/>
      <c r="J13" s="405" t="s">
        <v>12</v>
      </c>
      <c r="K13" s="405" t="s">
        <v>1336</v>
      </c>
      <c r="L13" s="593" t="s">
        <v>1337</v>
      </c>
      <c r="M13" s="592"/>
      <c r="N13" s="591" t="s">
        <v>1331</v>
      </c>
      <c r="O13" s="592"/>
      <c r="P13" s="592"/>
      <c r="Q13" s="594"/>
      <c r="R13" s="352"/>
      <c r="T13" s="353" t="s">
        <v>1361</v>
      </c>
      <c r="U13" s="354" t="s">
        <v>24</v>
      </c>
      <c r="V13" s="354" t="s">
        <v>1362</v>
      </c>
      <c r="W13" s="354" t="s">
        <v>1363</v>
      </c>
      <c r="X13" s="354" t="s">
        <v>1364</v>
      </c>
      <c r="Y13" s="354" t="s">
        <v>1365</v>
      </c>
      <c r="Z13" s="354" t="s">
        <v>1366</v>
      </c>
      <c r="AA13" s="355" t="s">
        <v>1367</v>
      </c>
    </row>
    <row r="14" spans="2:63" s="338" customFormat="1" ht="29.25" customHeight="1">
      <c r="B14" s="339"/>
      <c r="C14" s="356" t="s">
        <v>1329</v>
      </c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595">
        <f>N15+N47</f>
        <v>0</v>
      </c>
      <c r="O14" s="596"/>
      <c r="P14" s="596"/>
      <c r="Q14" s="596"/>
      <c r="R14" s="340"/>
      <c r="T14" s="357"/>
      <c r="U14" s="341"/>
      <c r="V14" s="341"/>
      <c r="W14" s="358" t="e">
        <f>W15+W47+#REF!</f>
        <v>#REF!</v>
      </c>
      <c r="X14" s="341"/>
      <c r="Y14" s="358" t="e">
        <f>Y15+Y47+#REF!</f>
        <v>#REF!</v>
      </c>
      <c r="Z14" s="341"/>
      <c r="AA14" s="359" t="e">
        <f>AA15+AA47+#REF!</f>
        <v>#REF!</v>
      </c>
      <c r="AT14" s="336" t="s">
        <v>1368</v>
      </c>
      <c r="AU14" s="336" t="s">
        <v>1360</v>
      </c>
      <c r="BK14" s="360" t="e">
        <f>BK15+BK47+#REF!</f>
        <v>#REF!</v>
      </c>
    </row>
    <row r="15" spans="2:63" s="361" customFormat="1" ht="37.35" customHeight="1">
      <c r="B15" s="362"/>
      <c r="C15" s="363"/>
      <c r="D15" s="364" t="s">
        <v>1380</v>
      </c>
      <c r="E15" s="364"/>
      <c r="F15" s="364"/>
      <c r="G15" s="364"/>
      <c r="H15" s="364"/>
      <c r="I15" s="364"/>
      <c r="J15" s="364"/>
      <c r="K15" s="364"/>
      <c r="L15" s="364"/>
      <c r="M15" s="364"/>
      <c r="N15" s="587">
        <f>BK15</f>
        <v>0</v>
      </c>
      <c r="O15" s="588"/>
      <c r="P15" s="588"/>
      <c r="Q15" s="588"/>
      <c r="R15" s="365"/>
      <c r="T15" s="366"/>
      <c r="U15" s="363"/>
      <c r="V15" s="363"/>
      <c r="W15" s="367">
        <f>W16+W30+W43</f>
        <v>103.032</v>
      </c>
      <c r="X15" s="363"/>
      <c r="Y15" s="367">
        <f>Y16+Y30+Y43</f>
        <v>3.5060000000000001E-2</v>
      </c>
      <c r="Z15" s="363"/>
      <c r="AA15" s="368">
        <f>AA16+AA30+AA43</f>
        <v>0</v>
      </c>
      <c r="AR15" s="369" t="s">
        <v>2</v>
      </c>
      <c r="AT15" s="370" t="s">
        <v>1368</v>
      </c>
      <c r="AU15" s="370" t="s">
        <v>1369</v>
      </c>
      <c r="AY15" s="369" t="s">
        <v>1370</v>
      </c>
      <c r="BK15" s="371">
        <f>BK16+BK30+BK43</f>
        <v>0</v>
      </c>
    </row>
    <row r="16" spans="2:63" s="361" customFormat="1" ht="19.899999999999999" customHeight="1">
      <c r="B16" s="362"/>
      <c r="C16" s="363"/>
      <c r="D16" s="372" t="s">
        <v>1381</v>
      </c>
      <c r="E16" s="372"/>
      <c r="F16" s="372"/>
      <c r="G16" s="372"/>
      <c r="H16" s="372"/>
      <c r="I16" s="372"/>
      <c r="J16" s="372"/>
      <c r="K16" s="372"/>
      <c r="L16" s="372"/>
      <c r="M16" s="372"/>
      <c r="N16" s="589">
        <f>BK16</f>
        <v>0</v>
      </c>
      <c r="O16" s="590"/>
      <c r="P16" s="590"/>
      <c r="Q16" s="590"/>
      <c r="R16" s="365"/>
      <c r="T16" s="366"/>
      <c r="U16" s="363"/>
      <c r="V16" s="363"/>
      <c r="W16" s="367">
        <f>SUM(W17:W29)</f>
        <v>45.250000000000007</v>
      </c>
      <c r="X16" s="363"/>
      <c r="Y16" s="367">
        <f>SUM(Y17:Y29)</f>
        <v>0</v>
      </c>
      <c r="Z16" s="363"/>
      <c r="AA16" s="368">
        <f>SUM(AA17:AA29)</f>
        <v>0</v>
      </c>
      <c r="AR16" s="369" t="s">
        <v>2</v>
      </c>
      <c r="AT16" s="370" t="s">
        <v>1368</v>
      </c>
      <c r="AU16" s="370" t="s">
        <v>1</v>
      </c>
      <c r="AY16" s="369" t="s">
        <v>1370</v>
      </c>
      <c r="BK16" s="371">
        <f>SUM(BK17:BK29)</f>
        <v>0</v>
      </c>
    </row>
    <row r="17" spans="2:65" s="338" customFormat="1" ht="31.5" customHeight="1">
      <c r="B17" s="373"/>
      <c r="C17" s="374" t="s">
        <v>1</v>
      </c>
      <c r="D17" s="374" t="s">
        <v>1338</v>
      </c>
      <c r="E17" s="375" t="s">
        <v>1383</v>
      </c>
      <c r="F17" s="597" t="s">
        <v>1632</v>
      </c>
      <c r="G17" s="598"/>
      <c r="H17" s="598"/>
      <c r="I17" s="598"/>
      <c r="J17" s="376" t="s">
        <v>8</v>
      </c>
      <c r="K17" s="377">
        <v>100</v>
      </c>
      <c r="L17" s="599">
        <v>0</v>
      </c>
      <c r="M17" s="598"/>
      <c r="N17" s="599">
        <f>ROUND(L17*K17,2)</f>
        <v>0</v>
      </c>
      <c r="O17" s="598"/>
      <c r="P17" s="598"/>
      <c r="Q17" s="598"/>
      <c r="R17" s="378"/>
      <c r="T17" s="379" t="s">
        <v>1111</v>
      </c>
      <c r="U17" s="380" t="s">
        <v>1330</v>
      </c>
      <c r="V17" s="381">
        <v>8.3000000000000004E-2</v>
      </c>
      <c r="W17" s="381">
        <f>V17*K17</f>
        <v>8.3000000000000007</v>
      </c>
      <c r="X17" s="381">
        <v>0</v>
      </c>
      <c r="Y17" s="381">
        <f>X17*K17</f>
        <v>0</v>
      </c>
      <c r="Z17" s="381">
        <v>0</v>
      </c>
      <c r="AA17" s="382">
        <f>Z17*K17</f>
        <v>0</v>
      </c>
      <c r="AR17" s="336" t="s">
        <v>1385</v>
      </c>
      <c r="AT17" s="336" t="s">
        <v>1338</v>
      </c>
      <c r="AU17" s="336" t="s">
        <v>2</v>
      </c>
      <c r="AY17" s="336" t="s">
        <v>1370</v>
      </c>
      <c r="BE17" s="383">
        <f>IF(U17="základní",N17,0)</f>
        <v>0</v>
      </c>
      <c r="BF17" s="383">
        <f>IF(U17="snížená",N17,0)</f>
        <v>0</v>
      </c>
      <c r="BG17" s="383">
        <f>IF(U17="zákl. přenesená",N17,0)</f>
        <v>0</v>
      </c>
      <c r="BH17" s="383">
        <f>IF(U17="sníž. přenesená",N17,0)</f>
        <v>0</v>
      </c>
      <c r="BI17" s="383">
        <f>IF(U17="nulová",N17,0)</f>
        <v>0</v>
      </c>
      <c r="BJ17" s="336" t="s">
        <v>1</v>
      </c>
      <c r="BK17" s="383">
        <f>ROUND(L17*K17,2)</f>
        <v>0</v>
      </c>
      <c r="BL17" s="336" t="s">
        <v>1385</v>
      </c>
      <c r="BM17" s="336" t="s">
        <v>1817</v>
      </c>
    </row>
    <row r="18" spans="2:65" s="338" customFormat="1" ht="22.5" customHeight="1">
      <c r="B18" s="339"/>
      <c r="C18" s="409"/>
      <c r="D18" s="409"/>
      <c r="E18" s="409"/>
      <c r="F18" s="580" t="s">
        <v>1387</v>
      </c>
      <c r="G18" s="581"/>
      <c r="H18" s="581"/>
      <c r="I18" s="581"/>
      <c r="J18" s="409"/>
      <c r="K18" s="409"/>
      <c r="L18" s="409"/>
      <c r="M18" s="409"/>
      <c r="N18" s="409"/>
      <c r="O18" s="409"/>
      <c r="P18" s="409"/>
      <c r="Q18" s="409"/>
      <c r="R18" s="340"/>
      <c r="T18" s="388"/>
      <c r="U18" s="409"/>
      <c r="V18" s="409"/>
      <c r="W18" s="409"/>
      <c r="X18" s="409"/>
      <c r="Y18" s="409"/>
      <c r="Z18" s="409"/>
      <c r="AA18" s="389"/>
      <c r="AT18" s="336" t="s">
        <v>1377</v>
      </c>
      <c r="AU18" s="336" t="s">
        <v>2</v>
      </c>
    </row>
    <row r="19" spans="2:65" s="338" customFormat="1" ht="22.5" customHeight="1">
      <c r="B19" s="373"/>
      <c r="C19" s="384" t="s">
        <v>2</v>
      </c>
      <c r="D19" s="384" t="s">
        <v>1346</v>
      </c>
      <c r="E19" s="385" t="s">
        <v>1388</v>
      </c>
      <c r="F19" s="600" t="s">
        <v>1389</v>
      </c>
      <c r="G19" s="601"/>
      <c r="H19" s="601"/>
      <c r="I19" s="601"/>
      <c r="J19" s="386" t="s">
        <v>1346</v>
      </c>
      <c r="K19" s="387">
        <v>100</v>
      </c>
      <c r="L19" s="602">
        <v>0</v>
      </c>
      <c r="M19" s="601"/>
      <c r="N19" s="602">
        <f t="shared" ref="N19:N29" si="0">ROUND(L19*K19,2)</f>
        <v>0</v>
      </c>
      <c r="O19" s="598"/>
      <c r="P19" s="598"/>
      <c r="Q19" s="598"/>
      <c r="R19" s="378"/>
      <c r="T19" s="379" t="s">
        <v>1111</v>
      </c>
      <c r="U19" s="380" t="s">
        <v>1330</v>
      </c>
      <c r="V19" s="381">
        <v>0</v>
      </c>
      <c r="W19" s="381">
        <f t="shared" ref="W19:W29" si="1">V19*K19</f>
        <v>0</v>
      </c>
      <c r="X19" s="381">
        <v>0</v>
      </c>
      <c r="Y19" s="381">
        <f t="shared" ref="Y19:Y29" si="2">X19*K19</f>
        <v>0</v>
      </c>
      <c r="Z19" s="381">
        <v>0</v>
      </c>
      <c r="AA19" s="382">
        <f t="shared" ref="AA19:AA29" si="3">Z19*K19</f>
        <v>0</v>
      </c>
      <c r="AR19" s="336" t="s">
        <v>1390</v>
      </c>
      <c r="AT19" s="336" t="s">
        <v>1346</v>
      </c>
      <c r="AU19" s="336" t="s">
        <v>2</v>
      </c>
      <c r="AY19" s="336" t="s">
        <v>1370</v>
      </c>
      <c r="BE19" s="383">
        <f t="shared" ref="BE19:BE29" si="4">IF(U19="základní",N19,0)</f>
        <v>0</v>
      </c>
      <c r="BF19" s="383">
        <f t="shared" ref="BF19:BF29" si="5">IF(U19="snížená",N19,0)</f>
        <v>0</v>
      </c>
      <c r="BG19" s="383">
        <f t="shared" ref="BG19:BG29" si="6">IF(U19="zákl. přenesená",N19,0)</f>
        <v>0</v>
      </c>
      <c r="BH19" s="383">
        <f t="shared" ref="BH19:BH29" si="7">IF(U19="sníž. přenesená",N19,0)</f>
        <v>0</v>
      </c>
      <c r="BI19" s="383">
        <f t="shared" ref="BI19:BI29" si="8">IF(U19="nulová",N19,0)</f>
        <v>0</v>
      </c>
      <c r="BJ19" s="336" t="s">
        <v>1</v>
      </c>
      <c r="BK19" s="383">
        <f t="shared" ref="BK19:BK29" si="9">ROUND(L19*K19,2)</f>
        <v>0</v>
      </c>
      <c r="BL19" s="336" t="s">
        <v>1385</v>
      </c>
      <c r="BM19" s="336" t="s">
        <v>1818</v>
      </c>
    </row>
    <row r="20" spans="2:65" s="338" customFormat="1" ht="22.5" customHeight="1">
      <c r="B20" s="373"/>
      <c r="C20" s="384" t="s">
        <v>3</v>
      </c>
      <c r="D20" s="384" t="s">
        <v>1346</v>
      </c>
      <c r="E20" s="385" t="s">
        <v>1392</v>
      </c>
      <c r="F20" s="600" t="s">
        <v>1635</v>
      </c>
      <c r="G20" s="601"/>
      <c r="H20" s="601"/>
      <c r="I20" s="601"/>
      <c r="J20" s="386" t="s">
        <v>1394</v>
      </c>
      <c r="K20" s="387">
        <v>100</v>
      </c>
      <c r="L20" s="602">
        <v>0</v>
      </c>
      <c r="M20" s="601"/>
      <c r="N20" s="602">
        <f t="shared" si="0"/>
        <v>0</v>
      </c>
      <c r="O20" s="598"/>
      <c r="P20" s="598"/>
      <c r="Q20" s="598"/>
      <c r="R20" s="378"/>
      <c r="T20" s="379" t="s">
        <v>1111</v>
      </c>
      <c r="U20" s="380" t="s">
        <v>1330</v>
      </c>
      <c r="V20" s="381">
        <v>0</v>
      </c>
      <c r="W20" s="381">
        <f t="shared" si="1"/>
        <v>0</v>
      </c>
      <c r="X20" s="381">
        <v>0</v>
      </c>
      <c r="Y20" s="381">
        <f t="shared" si="2"/>
        <v>0</v>
      </c>
      <c r="Z20" s="381">
        <v>0</v>
      </c>
      <c r="AA20" s="382">
        <f t="shared" si="3"/>
        <v>0</v>
      </c>
      <c r="AR20" s="336" t="s">
        <v>1390</v>
      </c>
      <c r="AT20" s="336" t="s">
        <v>1346</v>
      </c>
      <c r="AU20" s="336" t="s">
        <v>2</v>
      </c>
      <c r="AY20" s="336" t="s">
        <v>1370</v>
      </c>
      <c r="BE20" s="383">
        <f t="shared" si="4"/>
        <v>0</v>
      </c>
      <c r="BF20" s="383">
        <f t="shared" si="5"/>
        <v>0</v>
      </c>
      <c r="BG20" s="383">
        <f t="shared" si="6"/>
        <v>0</v>
      </c>
      <c r="BH20" s="383">
        <f t="shared" si="7"/>
        <v>0</v>
      </c>
      <c r="BI20" s="383">
        <f t="shared" si="8"/>
        <v>0</v>
      </c>
      <c r="BJ20" s="336" t="s">
        <v>1</v>
      </c>
      <c r="BK20" s="383">
        <f t="shared" si="9"/>
        <v>0</v>
      </c>
      <c r="BL20" s="336" t="s">
        <v>1385</v>
      </c>
      <c r="BM20" s="336" t="s">
        <v>1819</v>
      </c>
    </row>
    <row r="21" spans="2:65" s="338" customFormat="1" ht="22.5" customHeight="1">
      <c r="B21" s="373"/>
      <c r="C21" s="384" t="s">
        <v>1345</v>
      </c>
      <c r="D21" s="384" t="s">
        <v>1346</v>
      </c>
      <c r="E21" s="385" t="s">
        <v>1396</v>
      </c>
      <c r="F21" s="600" t="s">
        <v>1397</v>
      </c>
      <c r="G21" s="601"/>
      <c r="H21" s="601"/>
      <c r="I21" s="601"/>
      <c r="J21" s="386" t="s">
        <v>1394</v>
      </c>
      <c r="K21" s="387">
        <v>40</v>
      </c>
      <c r="L21" s="602">
        <v>0</v>
      </c>
      <c r="M21" s="601"/>
      <c r="N21" s="602">
        <f t="shared" si="0"/>
        <v>0</v>
      </c>
      <c r="O21" s="598"/>
      <c r="P21" s="598"/>
      <c r="Q21" s="598"/>
      <c r="R21" s="378"/>
      <c r="T21" s="379" t="s">
        <v>1111</v>
      </c>
      <c r="U21" s="380" t="s">
        <v>1330</v>
      </c>
      <c r="V21" s="381">
        <v>0</v>
      </c>
      <c r="W21" s="381">
        <f t="shared" si="1"/>
        <v>0</v>
      </c>
      <c r="X21" s="381">
        <v>0</v>
      </c>
      <c r="Y21" s="381">
        <f t="shared" si="2"/>
        <v>0</v>
      </c>
      <c r="Z21" s="381">
        <v>0</v>
      </c>
      <c r="AA21" s="382">
        <f t="shared" si="3"/>
        <v>0</v>
      </c>
      <c r="AR21" s="336" t="s">
        <v>1390</v>
      </c>
      <c r="AT21" s="336" t="s">
        <v>1346</v>
      </c>
      <c r="AU21" s="336" t="s">
        <v>2</v>
      </c>
      <c r="AY21" s="336" t="s">
        <v>1370</v>
      </c>
      <c r="BE21" s="383">
        <f t="shared" si="4"/>
        <v>0</v>
      </c>
      <c r="BF21" s="383">
        <f t="shared" si="5"/>
        <v>0</v>
      </c>
      <c r="BG21" s="383">
        <f t="shared" si="6"/>
        <v>0</v>
      </c>
      <c r="BH21" s="383">
        <f t="shared" si="7"/>
        <v>0</v>
      </c>
      <c r="BI21" s="383">
        <f t="shared" si="8"/>
        <v>0</v>
      </c>
      <c r="BJ21" s="336" t="s">
        <v>1</v>
      </c>
      <c r="BK21" s="383">
        <f t="shared" si="9"/>
        <v>0</v>
      </c>
      <c r="BL21" s="336" t="s">
        <v>1385</v>
      </c>
      <c r="BM21" s="336" t="s">
        <v>1820</v>
      </c>
    </row>
    <row r="22" spans="2:65" s="338" customFormat="1" ht="31.5" customHeight="1">
      <c r="B22" s="373"/>
      <c r="C22" s="374" t="s">
        <v>1350</v>
      </c>
      <c r="D22" s="374" t="s">
        <v>1338</v>
      </c>
      <c r="E22" s="375" t="s">
        <v>1399</v>
      </c>
      <c r="F22" s="597" t="s">
        <v>1400</v>
      </c>
      <c r="G22" s="598"/>
      <c r="H22" s="598"/>
      <c r="I22" s="598"/>
      <c r="J22" s="376" t="s">
        <v>8</v>
      </c>
      <c r="K22" s="377">
        <v>100</v>
      </c>
      <c r="L22" s="599">
        <v>0</v>
      </c>
      <c r="M22" s="598"/>
      <c r="N22" s="599">
        <f t="shared" si="0"/>
        <v>0</v>
      </c>
      <c r="O22" s="598"/>
      <c r="P22" s="598"/>
      <c r="Q22" s="598"/>
      <c r="R22" s="378"/>
      <c r="T22" s="379" t="s">
        <v>1111</v>
      </c>
      <c r="U22" s="380" t="s">
        <v>1330</v>
      </c>
      <c r="V22" s="381">
        <v>9.4E-2</v>
      </c>
      <c r="W22" s="381">
        <f t="shared" si="1"/>
        <v>9.4</v>
      </c>
      <c r="X22" s="381">
        <v>0</v>
      </c>
      <c r="Y22" s="381">
        <f t="shared" si="2"/>
        <v>0</v>
      </c>
      <c r="Z22" s="381">
        <v>0</v>
      </c>
      <c r="AA22" s="382">
        <f t="shared" si="3"/>
        <v>0</v>
      </c>
      <c r="AR22" s="336" t="s">
        <v>1385</v>
      </c>
      <c r="AT22" s="336" t="s">
        <v>1338</v>
      </c>
      <c r="AU22" s="336" t="s">
        <v>2</v>
      </c>
      <c r="AY22" s="336" t="s">
        <v>1370</v>
      </c>
      <c r="BE22" s="383">
        <f t="shared" si="4"/>
        <v>0</v>
      </c>
      <c r="BF22" s="383">
        <f t="shared" si="5"/>
        <v>0</v>
      </c>
      <c r="BG22" s="383">
        <f t="shared" si="6"/>
        <v>0</v>
      </c>
      <c r="BH22" s="383">
        <f t="shared" si="7"/>
        <v>0</v>
      </c>
      <c r="BI22" s="383">
        <f t="shared" si="8"/>
        <v>0</v>
      </c>
      <c r="BJ22" s="336" t="s">
        <v>1</v>
      </c>
      <c r="BK22" s="383">
        <f t="shared" si="9"/>
        <v>0</v>
      </c>
      <c r="BL22" s="336" t="s">
        <v>1385</v>
      </c>
      <c r="BM22" s="336" t="s">
        <v>1821</v>
      </c>
    </row>
    <row r="23" spans="2:65" s="338" customFormat="1" ht="22.5" customHeight="1">
      <c r="B23" s="373"/>
      <c r="C23" s="384" t="s">
        <v>1353</v>
      </c>
      <c r="D23" s="384" t="s">
        <v>1346</v>
      </c>
      <c r="E23" s="385" t="s">
        <v>1402</v>
      </c>
      <c r="F23" s="600" t="s">
        <v>1403</v>
      </c>
      <c r="G23" s="601"/>
      <c r="H23" s="601"/>
      <c r="I23" s="601"/>
      <c r="J23" s="386" t="s">
        <v>1346</v>
      </c>
      <c r="K23" s="387">
        <v>100</v>
      </c>
      <c r="L23" s="602">
        <v>0</v>
      </c>
      <c r="M23" s="601"/>
      <c r="N23" s="602">
        <f t="shared" si="0"/>
        <v>0</v>
      </c>
      <c r="O23" s="598"/>
      <c r="P23" s="598"/>
      <c r="Q23" s="598"/>
      <c r="R23" s="378"/>
      <c r="T23" s="379" t="s">
        <v>1111</v>
      </c>
      <c r="U23" s="380" t="s">
        <v>1330</v>
      </c>
      <c r="V23" s="381">
        <v>0</v>
      </c>
      <c r="W23" s="381">
        <f t="shared" si="1"/>
        <v>0</v>
      </c>
      <c r="X23" s="381">
        <v>0</v>
      </c>
      <c r="Y23" s="381">
        <f t="shared" si="2"/>
        <v>0</v>
      </c>
      <c r="Z23" s="381">
        <v>0</v>
      </c>
      <c r="AA23" s="382">
        <f t="shared" si="3"/>
        <v>0</v>
      </c>
      <c r="AR23" s="336" t="s">
        <v>1390</v>
      </c>
      <c r="AT23" s="336" t="s">
        <v>1346</v>
      </c>
      <c r="AU23" s="336" t="s">
        <v>2</v>
      </c>
      <c r="AY23" s="336" t="s">
        <v>1370</v>
      </c>
      <c r="BE23" s="383">
        <f t="shared" si="4"/>
        <v>0</v>
      </c>
      <c r="BF23" s="383">
        <f t="shared" si="5"/>
        <v>0</v>
      </c>
      <c r="BG23" s="383">
        <f t="shared" si="6"/>
        <v>0</v>
      </c>
      <c r="BH23" s="383">
        <f t="shared" si="7"/>
        <v>0</v>
      </c>
      <c r="BI23" s="383">
        <f t="shared" si="8"/>
        <v>0</v>
      </c>
      <c r="BJ23" s="336" t="s">
        <v>1</v>
      </c>
      <c r="BK23" s="383">
        <f t="shared" si="9"/>
        <v>0</v>
      </c>
      <c r="BL23" s="336" t="s">
        <v>1385</v>
      </c>
      <c r="BM23" s="336" t="s">
        <v>1822</v>
      </c>
    </row>
    <row r="24" spans="2:65" s="338" customFormat="1" ht="31.5" customHeight="1">
      <c r="B24" s="373"/>
      <c r="C24" s="374" t="s">
        <v>1354</v>
      </c>
      <c r="D24" s="374" t="s">
        <v>1338</v>
      </c>
      <c r="E24" s="375" t="s">
        <v>1405</v>
      </c>
      <c r="F24" s="597" t="s">
        <v>1406</v>
      </c>
      <c r="G24" s="598"/>
      <c r="H24" s="598"/>
      <c r="I24" s="598"/>
      <c r="J24" s="376" t="s">
        <v>8</v>
      </c>
      <c r="K24" s="377">
        <v>200</v>
      </c>
      <c r="L24" s="599">
        <v>0</v>
      </c>
      <c r="M24" s="598"/>
      <c r="N24" s="599">
        <f t="shared" si="0"/>
        <v>0</v>
      </c>
      <c r="O24" s="598"/>
      <c r="P24" s="598"/>
      <c r="Q24" s="598"/>
      <c r="R24" s="378"/>
      <c r="T24" s="379" t="s">
        <v>1111</v>
      </c>
      <c r="U24" s="380" t="s">
        <v>1330</v>
      </c>
      <c r="V24" s="381">
        <v>0.106</v>
      </c>
      <c r="W24" s="381">
        <f t="shared" si="1"/>
        <v>21.2</v>
      </c>
      <c r="X24" s="381">
        <v>0</v>
      </c>
      <c r="Y24" s="381">
        <f t="shared" si="2"/>
        <v>0</v>
      </c>
      <c r="Z24" s="381">
        <v>0</v>
      </c>
      <c r="AA24" s="382">
        <f t="shared" si="3"/>
        <v>0</v>
      </c>
      <c r="AR24" s="336" t="s">
        <v>1385</v>
      </c>
      <c r="AT24" s="336" t="s">
        <v>1338</v>
      </c>
      <c r="AU24" s="336" t="s">
        <v>2</v>
      </c>
      <c r="AY24" s="336" t="s">
        <v>1370</v>
      </c>
      <c r="BE24" s="383">
        <f t="shared" si="4"/>
        <v>0</v>
      </c>
      <c r="BF24" s="383">
        <f t="shared" si="5"/>
        <v>0</v>
      </c>
      <c r="BG24" s="383">
        <f t="shared" si="6"/>
        <v>0</v>
      </c>
      <c r="BH24" s="383">
        <f t="shared" si="7"/>
        <v>0</v>
      </c>
      <c r="BI24" s="383">
        <f t="shared" si="8"/>
        <v>0</v>
      </c>
      <c r="BJ24" s="336" t="s">
        <v>1</v>
      </c>
      <c r="BK24" s="383">
        <f t="shared" si="9"/>
        <v>0</v>
      </c>
      <c r="BL24" s="336" t="s">
        <v>1385</v>
      </c>
      <c r="BM24" s="336" t="s">
        <v>1823</v>
      </c>
    </row>
    <row r="25" spans="2:65" s="338" customFormat="1" ht="22.5" customHeight="1">
      <c r="B25" s="373"/>
      <c r="C25" s="384" t="s">
        <v>1355</v>
      </c>
      <c r="D25" s="384" t="s">
        <v>1346</v>
      </c>
      <c r="E25" s="385" t="s">
        <v>1408</v>
      </c>
      <c r="F25" s="600" t="s">
        <v>1409</v>
      </c>
      <c r="G25" s="601"/>
      <c r="H25" s="601"/>
      <c r="I25" s="601"/>
      <c r="J25" s="386" t="s">
        <v>1346</v>
      </c>
      <c r="K25" s="387">
        <v>200</v>
      </c>
      <c r="L25" s="602">
        <v>0</v>
      </c>
      <c r="M25" s="601"/>
      <c r="N25" s="602">
        <f t="shared" si="0"/>
        <v>0</v>
      </c>
      <c r="O25" s="598"/>
      <c r="P25" s="598"/>
      <c r="Q25" s="598"/>
      <c r="R25" s="378"/>
      <c r="T25" s="379" t="s">
        <v>1111</v>
      </c>
      <c r="U25" s="380" t="s">
        <v>1330</v>
      </c>
      <c r="V25" s="381">
        <v>0</v>
      </c>
      <c r="W25" s="381">
        <f t="shared" si="1"/>
        <v>0</v>
      </c>
      <c r="X25" s="381">
        <v>0</v>
      </c>
      <c r="Y25" s="381">
        <f t="shared" si="2"/>
        <v>0</v>
      </c>
      <c r="Z25" s="381">
        <v>0</v>
      </c>
      <c r="AA25" s="382">
        <f t="shared" si="3"/>
        <v>0</v>
      </c>
      <c r="AR25" s="336" t="s">
        <v>1390</v>
      </c>
      <c r="AT25" s="336" t="s">
        <v>1346</v>
      </c>
      <c r="AU25" s="336" t="s">
        <v>2</v>
      </c>
      <c r="AY25" s="336" t="s">
        <v>1370</v>
      </c>
      <c r="BE25" s="383">
        <f t="shared" si="4"/>
        <v>0</v>
      </c>
      <c r="BF25" s="383">
        <f t="shared" si="5"/>
        <v>0</v>
      </c>
      <c r="BG25" s="383">
        <f t="shared" si="6"/>
        <v>0</v>
      </c>
      <c r="BH25" s="383">
        <f t="shared" si="7"/>
        <v>0</v>
      </c>
      <c r="BI25" s="383">
        <f t="shared" si="8"/>
        <v>0</v>
      </c>
      <c r="BJ25" s="336" t="s">
        <v>1</v>
      </c>
      <c r="BK25" s="383">
        <f t="shared" si="9"/>
        <v>0</v>
      </c>
      <c r="BL25" s="336" t="s">
        <v>1385</v>
      </c>
      <c r="BM25" s="336" t="s">
        <v>1824</v>
      </c>
    </row>
    <row r="26" spans="2:65" s="338" customFormat="1" ht="31.5" customHeight="1">
      <c r="B26" s="373"/>
      <c r="C26" s="374" t="s">
        <v>4</v>
      </c>
      <c r="D26" s="374" t="s">
        <v>1338</v>
      </c>
      <c r="E26" s="375" t="s">
        <v>1411</v>
      </c>
      <c r="F26" s="597" t="s">
        <v>1412</v>
      </c>
      <c r="G26" s="598"/>
      <c r="H26" s="598"/>
      <c r="I26" s="598"/>
      <c r="J26" s="376" t="s">
        <v>8</v>
      </c>
      <c r="K26" s="377">
        <v>50</v>
      </c>
      <c r="L26" s="599">
        <v>0</v>
      </c>
      <c r="M26" s="598"/>
      <c r="N26" s="599">
        <f t="shared" si="0"/>
        <v>0</v>
      </c>
      <c r="O26" s="598"/>
      <c r="P26" s="598"/>
      <c r="Q26" s="598"/>
      <c r="R26" s="378"/>
      <c r="T26" s="379" t="s">
        <v>1111</v>
      </c>
      <c r="U26" s="380" t="s">
        <v>1330</v>
      </c>
      <c r="V26" s="381">
        <v>0.127</v>
      </c>
      <c r="W26" s="381">
        <f t="shared" si="1"/>
        <v>6.35</v>
      </c>
      <c r="X26" s="381">
        <v>0</v>
      </c>
      <c r="Y26" s="381">
        <f t="shared" si="2"/>
        <v>0</v>
      </c>
      <c r="Z26" s="381">
        <v>0</v>
      </c>
      <c r="AA26" s="382">
        <f t="shared" si="3"/>
        <v>0</v>
      </c>
      <c r="AR26" s="336" t="s">
        <v>1385</v>
      </c>
      <c r="AT26" s="336" t="s">
        <v>1338</v>
      </c>
      <c r="AU26" s="336" t="s">
        <v>2</v>
      </c>
      <c r="AY26" s="336" t="s">
        <v>1370</v>
      </c>
      <c r="BE26" s="383">
        <f t="shared" si="4"/>
        <v>0</v>
      </c>
      <c r="BF26" s="383">
        <f t="shared" si="5"/>
        <v>0</v>
      </c>
      <c r="BG26" s="383">
        <f t="shared" si="6"/>
        <v>0</v>
      </c>
      <c r="BH26" s="383">
        <f t="shared" si="7"/>
        <v>0</v>
      </c>
      <c r="BI26" s="383">
        <f t="shared" si="8"/>
        <v>0</v>
      </c>
      <c r="BJ26" s="336" t="s">
        <v>1</v>
      </c>
      <c r="BK26" s="383">
        <f t="shared" si="9"/>
        <v>0</v>
      </c>
      <c r="BL26" s="336" t="s">
        <v>1385</v>
      </c>
      <c r="BM26" s="336" t="s">
        <v>1825</v>
      </c>
    </row>
    <row r="27" spans="2:65" s="338" customFormat="1" ht="22.5" customHeight="1">
      <c r="B27" s="373"/>
      <c r="C27" s="384" t="s">
        <v>1358</v>
      </c>
      <c r="D27" s="384" t="s">
        <v>1346</v>
      </c>
      <c r="E27" s="385" t="s">
        <v>1414</v>
      </c>
      <c r="F27" s="600" t="s">
        <v>1415</v>
      </c>
      <c r="G27" s="601"/>
      <c r="H27" s="601"/>
      <c r="I27" s="601"/>
      <c r="J27" s="386" t="s">
        <v>1346</v>
      </c>
      <c r="K27" s="387">
        <v>50</v>
      </c>
      <c r="L27" s="602">
        <v>0</v>
      </c>
      <c r="M27" s="601"/>
      <c r="N27" s="602">
        <f t="shared" si="0"/>
        <v>0</v>
      </c>
      <c r="O27" s="598"/>
      <c r="P27" s="598"/>
      <c r="Q27" s="598"/>
      <c r="R27" s="378"/>
      <c r="T27" s="379" t="s">
        <v>1111</v>
      </c>
      <c r="U27" s="380" t="s">
        <v>1330</v>
      </c>
      <c r="V27" s="381">
        <v>0</v>
      </c>
      <c r="W27" s="381">
        <f t="shared" si="1"/>
        <v>0</v>
      </c>
      <c r="X27" s="381">
        <v>0</v>
      </c>
      <c r="Y27" s="381">
        <f t="shared" si="2"/>
        <v>0</v>
      </c>
      <c r="Z27" s="381">
        <v>0</v>
      </c>
      <c r="AA27" s="382">
        <f t="shared" si="3"/>
        <v>0</v>
      </c>
      <c r="AR27" s="336" t="s">
        <v>1390</v>
      </c>
      <c r="AT27" s="336" t="s">
        <v>1346</v>
      </c>
      <c r="AU27" s="336" t="s">
        <v>2</v>
      </c>
      <c r="AY27" s="336" t="s">
        <v>1370</v>
      </c>
      <c r="BE27" s="383">
        <f t="shared" si="4"/>
        <v>0</v>
      </c>
      <c r="BF27" s="383">
        <f t="shared" si="5"/>
        <v>0</v>
      </c>
      <c r="BG27" s="383">
        <f t="shared" si="6"/>
        <v>0</v>
      </c>
      <c r="BH27" s="383">
        <f t="shared" si="7"/>
        <v>0</v>
      </c>
      <c r="BI27" s="383">
        <f t="shared" si="8"/>
        <v>0</v>
      </c>
      <c r="BJ27" s="336" t="s">
        <v>1</v>
      </c>
      <c r="BK27" s="383">
        <f t="shared" si="9"/>
        <v>0</v>
      </c>
      <c r="BL27" s="336" t="s">
        <v>1385</v>
      </c>
      <c r="BM27" s="336" t="s">
        <v>1826</v>
      </c>
    </row>
    <row r="28" spans="2:65" s="338" customFormat="1" ht="22.5" customHeight="1">
      <c r="B28" s="373"/>
      <c r="C28" s="384" t="s">
        <v>1359</v>
      </c>
      <c r="D28" s="384" t="s">
        <v>1346</v>
      </c>
      <c r="E28" s="385" t="s">
        <v>1417</v>
      </c>
      <c r="F28" s="600" t="s">
        <v>1418</v>
      </c>
      <c r="G28" s="601"/>
      <c r="H28" s="601"/>
      <c r="I28" s="601"/>
      <c r="J28" s="386" t="s">
        <v>1394</v>
      </c>
      <c r="K28" s="387">
        <v>50</v>
      </c>
      <c r="L28" s="602">
        <v>0</v>
      </c>
      <c r="M28" s="601"/>
      <c r="N28" s="602">
        <f t="shared" si="0"/>
        <v>0</v>
      </c>
      <c r="O28" s="598"/>
      <c r="P28" s="598"/>
      <c r="Q28" s="598"/>
      <c r="R28" s="378"/>
      <c r="T28" s="379" t="s">
        <v>1111</v>
      </c>
      <c r="U28" s="380" t="s">
        <v>1330</v>
      </c>
      <c r="V28" s="381">
        <v>0</v>
      </c>
      <c r="W28" s="381">
        <f t="shared" si="1"/>
        <v>0</v>
      </c>
      <c r="X28" s="381">
        <v>0</v>
      </c>
      <c r="Y28" s="381">
        <f t="shared" si="2"/>
        <v>0</v>
      </c>
      <c r="Z28" s="381">
        <v>0</v>
      </c>
      <c r="AA28" s="382">
        <f t="shared" si="3"/>
        <v>0</v>
      </c>
      <c r="AR28" s="336" t="s">
        <v>1390</v>
      </c>
      <c r="AT28" s="336" t="s">
        <v>1346</v>
      </c>
      <c r="AU28" s="336" t="s">
        <v>2</v>
      </c>
      <c r="AY28" s="336" t="s">
        <v>1370</v>
      </c>
      <c r="BE28" s="383">
        <f t="shared" si="4"/>
        <v>0</v>
      </c>
      <c r="BF28" s="383">
        <f t="shared" si="5"/>
        <v>0</v>
      </c>
      <c r="BG28" s="383">
        <f t="shared" si="6"/>
        <v>0</v>
      </c>
      <c r="BH28" s="383">
        <f t="shared" si="7"/>
        <v>0</v>
      </c>
      <c r="BI28" s="383">
        <f t="shared" si="8"/>
        <v>0</v>
      </c>
      <c r="BJ28" s="336" t="s">
        <v>1</v>
      </c>
      <c r="BK28" s="383">
        <f t="shared" si="9"/>
        <v>0</v>
      </c>
      <c r="BL28" s="336" t="s">
        <v>1385</v>
      </c>
      <c r="BM28" s="336" t="s">
        <v>1827</v>
      </c>
    </row>
    <row r="29" spans="2:65" s="338" customFormat="1" ht="22.5" customHeight="1">
      <c r="B29" s="373"/>
      <c r="C29" s="384" t="s">
        <v>10</v>
      </c>
      <c r="D29" s="384" t="s">
        <v>1346</v>
      </c>
      <c r="E29" s="385" t="s">
        <v>1420</v>
      </c>
      <c r="F29" s="600" t="s">
        <v>1421</v>
      </c>
      <c r="G29" s="601"/>
      <c r="H29" s="601"/>
      <c r="I29" s="601"/>
      <c r="J29" s="386" t="s">
        <v>1394</v>
      </c>
      <c r="K29" s="387">
        <v>20</v>
      </c>
      <c r="L29" s="602">
        <v>0</v>
      </c>
      <c r="M29" s="601"/>
      <c r="N29" s="602">
        <f t="shared" si="0"/>
        <v>0</v>
      </c>
      <c r="O29" s="598"/>
      <c r="P29" s="598"/>
      <c r="Q29" s="598"/>
      <c r="R29" s="378"/>
      <c r="T29" s="379" t="s">
        <v>1111</v>
      </c>
      <c r="U29" s="380" t="s">
        <v>1330</v>
      </c>
      <c r="V29" s="381">
        <v>0</v>
      </c>
      <c r="W29" s="381">
        <f t="shared" si="1"/>
        <v>0</v>
      </c>
      <c r="X29" s="381">
        <v>0</v>
      </c>
      <c r="Y29" s="381">
        <f t="shared" si="2"/>
        <v>0</v>
      </c>
      <c r="Z29" s="381">
        <v>0</v>
      </c>
      <c r="AA29" s="382">
        <f t="shared" si="3"/>
        <v>0</v>
      </c>
      <c r="AR29" s="336" t="s">
        <v>1390</v>
      </c>
      <c r="AT29" s="336" t="s">
        <v>1346</v>
      </c>
      <c r="AU29" s="336" t="s">
        <v>2</v>
      </c>
      <c r="AY29" s="336" t="s">
        <v>1370</v>
      </c>
      <c r="BE29" s="383">
        <f t="shared" si="4"/>
        <v>0</v>
      </c>
      <c r="BF29" s="383">
        <f t="shared" si="5"/>
        <v>0</v>
      </c>
      <c r="BG29" s="383">
        <f t="shared" si="6"/>
        <v>0</v>
      </c>
      <c r="BH29" s="383">
        <f t="shared" si="7"/>
        <v>0</v>
      </c>
      <c r="BI29" s="383">
        <f t="shared" si="8"/>
        <v>0</v>
      </c>
      <c r="BJ29" s="336" t="s">
        <v>1</v>
      </c>
      <c r="BK29" s="383">
        <f t="shared" si="9"/>
        <v>0</v>
      </c>
      <c r="BL29" s="336" t="s">
        <v>1385</v>
      </c>
      <c r="BM29" s="336" t="s">
        <v>1828</v>
      </c>
    </row>
    <row r="30" spans="2:65" s="361" customFormat="1" ht="29.85" customHeight="1">
      <c r="B30" s="362"/>
      <c r="C30" s="363"/>
      <c r="D30" s="372" t="s">
        <v>1382</v>
      </c>
      <c r="E30" s="372"/>
      <c r="F30" s="372"/>
      <c r="G30" s="372"/>
      <c r="H30" s="372"/>
      <c r="I30" s="372"/>
      <c r="J30" s="372"/>
      <c r="K30" s="372"/>
      <c r="L30" s="372"/>
      <c r="M30" s="372"/>
      <c r="N30" s="603">
        <f>BK30</f>
        <v>0</v>
      </c>
      <c r="O30" s="604"/>
      <c r="P30" s="604"/>
      <c r="Q30" s="604"/>
      <c r="R30" s="365"/>
      <c r="T30" s="366"/>
      <c r="U30" s="363"/>
      <c r="V30" s="363"/>
      <c r="W30" s="367">
        <f>SUM(W31:W42)</f>
        <v>57.5</v>
      </c>
      <c r="X30" s="363"/>
      <c r="Y30" s="367">
        <f>SUM(Y31:Y42)</f>
        <v>3.5000000000000003E-2</v>
      </c>
      <c r="Z30" s="363"/>
      <c r="AA30" s="368">
        <f>SUM(AA31:AA42)</f>
        <v>0</v>
      </c>
      <c r="AR30" s="369" t="s">
        <v>2</v>
      </c>
      <c r="AT30" s="370" t="s">
        <v>1368</v>
      </c>
      <c r="AU30" s="370" t="s">
        <v>1</v>
      </c>
      <c r="AY30" s="369" t="s">
        <v>1370</v>
      </c>
      <c r="BK30" s="371">
        <f>SUM(BK31:BK42)</f>
        <v>0</v>
      </c>
    </row>
    <row r="31" spans="2:65" s="338" customFormat="1" ht="31.5" customHeight="1">
      <c r="B31" s="373"/>
      <c r="C31" s="374" t="s">
        <v>1423</v>
      </c>
      <c r="D31" s="374" t="s">
        <v>1338</v>
      </c>
      <c r="E31" s="375" t="s">
        <v>1424</v>
      </c>
      <c r="F31" s="597" t="s">
        <v>1614</v>
      </c>
      <c r="G31" s="598"/>
      <c r="H31" s="598"/>
      <c r="I31" s="598"/>
      <c r="J31" s="376" t="s">
        <v>8</v>
      </c>
      <c r="K31" s="377">
        <v>1250</v>
      </c>
      <c r="L31" s="599">
        <v>0</v>
      </c>
      <c r="M31" s="598"/>
      <c r="N31" s="599">
        <f>ROUND(L31*K31,2)</f>
        <v>0</v>
      </c>
      <c r="O31" s="598"/>
      <c r="P31" s="598"/>
      <c r="Q31" s="598"/>
      <c r="R31" s="378"/>
      <c r="T31" s="379" t="s">
        <v>1111</v>
      </c>
      <c r="U31" s="380" t="s">
        <v>1330</v>
      </c>
      <c r="V31" s="381">
        <v>4.5999999999999999E-2</v>
      </c>
      <c r="W31" s="381">
        <f>V31*K31</f>
        <v>57.5</v>
      </c>
      <c r="X31" s="381">
        <v>0</v>
      </c>
      <c r="Y31" s="381">
        <f>X31*K31</f>
        <v>0</v>
      </c>
      <c r="Z31" s="381">
        <v>0</v>
      </c>
      <c r="AA31" s="382">
        <f>Z31*K31</f>
        <v>0</v>
      </c>
      <c r="AR31" s="336" t="s">
        <v>1385</v>
      </c>
      <c r="AT31" s="336" t="s">
        <v>1338</v>
      </c>
      <c r="AU31" s="336" t="s">
        <v>2</v>
      </c>
      <c r="AY31" s="336" t="s">
        <v>1370</v>
      </c>
      <c r="BE31" s="383">
        <f>IF(U31="základní",N31,0)</f>
        <v>0</v>
      </c>
      <c r="BF31" s="383">
        <f>IF(U31="snížená",N31,0)</f>
        <v>0</v>
      </c>
      <c r="BG31" s="383">
        <f>IF(U31="zákl. přenesená",N31,0)</f>
        <v>0</v>
      </c>
      <c r="BH31" s="383">
        <f>IF(U31="sníž. přenesená",N31,0)</f>
        <v>0</v>
      </c>
      <c r="BI31" s="383">
        <f>IF(U31="nulová",N31,0)</f>
        <v>0</v>
      </c>
      <c r="BJ31" s="336" t="s">
        <v>1</v>
      </c>
      <c r="BK31" s="383">
        <f>ROUND(L31*K31,2)</f>
        <v>0</v>
      </c>
      <c r="BL31" s="336" t="s">
        <v>1385</v>
      </c>
      <c r="BM31" s="336" t="s">
        <v>1829</v>
      </c>
    </row>
    <row r="32" spans="2:65" s="338" customFormat="1" ht="22.5" customHeight="1">
      <c r="B32" s="373"/>
      <c r="C32" s="384" t="s">
        <v>1427</v>
      </c>
      <c r="D32" s="384" t="s">
        <v>1346</v>
      </c>
      <c r="E32" s="385" t="s">
        <v>1440</v>
      </c>
      <c r="F32" s="600" t="s">
        <v>1830</v>
      </c>
      <c r="G32" s="601"/>
      <c r="H32" s="601"/>
      <c r="I32" s="601"/>
      <c r="J32" s="386" t="s">
        <v>8</v>
      </c>
      <c r="K32" s="387">
        <v>250</v>
      </c>
      <c r="L32" s="602">
        <v>0</v>
      </c>
      <c r="M32" s="601"/>
      <c r="N32" s="602">
        <f>ROUND(L32*K32,2)</f>
        <v>0</v>
      </c>
      <c r="O32" s="598"/>
      <c r="P32" s="598"/>
      <c r="Q32" s="598"/>
      <c r="R32" s="378"/>
      <c r="T32" s="379" t="s">
        <v>1111</v>
      </c>
      <c r="U32" s="380" t="s">
        <v>1330</v>
      </c>
      <c r="V32" s="381">
        <v>0</v>
      </c>
      <c r="W32" s="381">
        <f>V32*K32</f>
        <v>0</v>
      </c>
      <c r="X32" s="381">
        <v>0</v>
      </c>
      <c r="Y32" s="381">
        <f>X32*K32</f>
        <v>0</v>
      </c>
      <c r="Z32" s="381">
        <v>0</v>
      </c>
      <c r="AA32" s="382">
        <f>Z32*K32</f>
        <v>0</v>
      </c>
      <c r="AR32" s="336" t="s">
        <v>1390</v>
      </c>
      <c r="AT32" s="336" t="s">
        <v>1346</v>
      </c>
      <c r="AU32" s="336" t="s">
        <v>2</v>
      </c>
      <c r="AY32" s="336" t="s">
        <v>1370</v>
      </c>
      <c r="BE32" s="383">
        <f>IF(U32="základní",N32,0)</f>
        <v>0</v>
      </c>
      <c r="BF32" s="383">
        <f>IF(U32="snížená",N32,0)</f>
        <v>0</v>
      </c>
      <c r="BG32" s="383">
        <f>IF(U32="zákl. přenesená",N32,0)</f>
        <v>0</v>
      </c>
      <c r="BH32" s="383">
        <f>IF(U32="sníž. přenesená",N32,0)</f>
        <v>0</v>
      </c>
      <c r="BI32" s="383">
        <f>IF(U32="nulová",N32,0)</f>
        <v>0</v>
      </c>
      <c r="BJ32" s="336" t="s">
        <v>1</v>
      </c>
      <c r="BK32" s="383">
        <f>ROUND(L32*K32,2)</f>
        <v>0</v>
      </c>
      <c r="BL32" s="336" t="s">
        <v>1385</v>
      </c>
      <c r="BM32" s="336" t="s">
        <v>1831</v>
      </c>
    </row>
    <row r="33" spans="2:65" s="338" customFormat="1" ht="31.5" customHeight="1">
      <c r="B33" s="373"/>
      <c r="C33" s="384" t="s">
        <v>1431</v>
      </c>
      <c r="D33" s="384" t="s">
        <v>1346</v>
      </c>
      <c r="E33" s="385" t="s">
        <v>1445</v>
      </c>
      <c r="F33" s="600" t="s">
        <v>1832</v>
      </c>
      <c r="G33" s="601"/>
      <c r="H33" s="601"/>
      <c r="I33" s="601"/>
      <c r="J33" s="386" t="s">
        <v>8</v>
      </c>
      <c r="K33" s="387">
        <v>250</v>
      </c>
      <c r="L33" s="602">
        <v>0</v>
      </c>
      <c r="M33" s="601"/>
      <c r="N33" s="602">
        <f>ROUND(L33*K33,2)</f>
        <v>0</v>
      </c>
      <c r="O33" s="598"/>
      <c r="P33" s="598"/>
      <c r="Q33" s="598"/>
      <c r="R33" s="378"/>
      <c r="T33" s="379" t="s">
        <v>1111</v>
      </c>
      <c r="U33" s="380" t="s">
        <v>1330</v>
      </c>
      <c r="V33" s="381">
        <v>0</v>
      </c>
      <c r="W33" s="381">
        <f>V33*K33</f>
        <v>0</v>
      </c>
      <c r="X33" s="381">
        <v>5.0000000000000002E-5</v>
      </c>
      <c r="Y33" s="381">
        <f>X33*K33</f>
        <v>1.2500000000000001E-2</v>
      </c>
      <c r="Z33" s="381">
        <v>0</v>
      </c>
      <c r="AA33" s="382">
        <f>Z33*K33</f>
        <v>0</v>
      </c>
      <c r="AR33" s="336" t="s">
        <v>1447</v>
      </c>
      <c r="AT33" s="336" t="s">
        <v>1346</v>
      </c>
      <c r="AU33" s="336" t="s">
        <v>2</v>
      </c>
      <c r="AY33" s="336" t="s">
        <v>1370</v>
      </c>
      <c r="BE33" s="383">
        <f>IF(U33="základní",N33,0)</f>
        <v>0</v>
      </c>
      <c r="BF33" s="383">
        <f>IF(U33="snížená",N33,0)</f>
        <v>0</v>
      </c>
      <c r="BG33" s="383">
        <f>IF(U33="zákl. přenesená",N33,0)</f>
        <v>0</v>
      </c>
      <c r="BH33" s="383">
        <f>IF(U33="sníž. přenesená",N33,0)</f>
        <v>0</v>
      </c>
      <c r="BI33" s="383">
        <f>IF(U33="nulová",N33,0)</f>
        <v>0</v>
      </c>
      <c r="BJ33" s="336" t="s">
        <v>1</v>
      </c>
      <c r="BK33" s="383">
        <f>ROUND(L33*K33,2)</f>
        <v>0</v>
      </c>
      <c r="BL33" s="336" t="s">
        <v>1447</v>
      </c>
      <c r="BM33" s="336" t="s">
        <v>1833</v>
      </c>
    </row>
    <row r="34" spans="2:65" s="338" customFormat="1" ht="30" customHeight="1">
      <c r="B34" s="339"/>
      <c r="C34" s="409"/>
      <c r="D34" s="409"/>
      <c r="E34" s="409"/>
      <c r="F34" s="580" t="s">
        <v>1834</v>
      </c>
      <c r="G34" s="581"/>
      <c r="H34" s="581"/>
      <c r="I34" s="581"/>
      <c r="J34" s="409"/>
      <c r="K34" s="409"/>
      <c r="L34" s="409"/>
      <c r="M34" s="409"/>
      <c r="N34" s="409"/>
      <c r="O34" s="409"/>
      <c r="P34" s="409"/>
      <c r="Q34" s="409"/>
      <c r="R34" s="340"/>
      <c r="T34" s="388"/>
      <c r="U34" s="409"/>
      <c r="V34" s="409"/>
      <c r="W34" s="409"/>
      <c r="X34" s="409"/>
      <c r="Y34" s="409"/>
      <c r="Z34" s="409"/>
      <c r="AA34" s="389"/>
      <c r="AT34" s="336" t="s">
        <v>1377</v>
      </c>
      <c r="AU34" s="336" t="s">
        <v>2</v>
      </c>
    </row>
    <row r="35" spans="2:65" s="338" customFormat="1" ht="31.5" customHeight="1">
      <c r="B35" s="373"/>
      <c r="C35" s="384" t="s">
        <v>1385</v>
      </c>
      <c r="D35" s="384" t="s">
        <v>1346</v>
      </c>
      <c r="E35" s="385" t="s">
        <v>1451</v>
      </c>
      <c r="F35" s="600" t="s">
        <v>1835</v>
      </c>
      <c r="G35" s="601"/>
      <c r="H35" s="601"/>
      <c r="I35" s="601"/>
      <c r="J35" s="386" t="s">
        <v>8</v>
      </c>
      <c r="K35" s="387">
        <v>250</v>
      </c>
      <c r="L35" s="602">
        <v>0</v>
      </c>
      <c r="M35" s="601"/>
      <c r="N35" s="602">
        <f>ROUND(L35*K35,2)</f>
        <v>0</v>
      </c>
      <c r="O35" s="598"/>
      <c r="P35" s="598"/>
      <c r="Q35" s="598"/>
      <c r="R35" s="378"/>
      <c r="T35" s="379" t="s">
        <v>1111</v>
      </c>
      <c r="U35" s="380" t="s">
        <v>1330</v>
      </c>
      <c r="V35" s="381">
        <v>0</v>
      </c>
      <c r="W35" s="381">
        <f>V35*K35</f>
        <v>0</v>
      </c>
      <c r="X35" s="381">
        <v>3.0000000000000001E-5</v>
      </c>
      <c r="Y35" s="381">
        <f>X35*K35</f>
        <v>7.5000000000000006E-3</v>
      </c>
      <c r="Z35" s="381">
        <v>0</v>
      </c>
      <c r="AA35" s="382">
        <f>Z35*K35</f>
        <v>0</v>
      </c>
      <c r="AR35" s="336" t="s">
        <v>1390</v>
      </c>
      <c r="AT35" s="336" t="s">
        <v>1346</v>
      </c>
      <c r="AU35" s="336" t="s">
        <v>2</v>
      </c>
      <c r="AY35" s="336" t="s">
        <v>1370</v>
      </c>
      <c r="BE35" s="383">
        <f>IF(U35="základní",N35,0)</f>
        <v>0</v>
      </c>
      <c r="BF35" s="383">
        <f>IF(U35="snížená",N35,0)</f>
        <v>0</v>
      </c>
      <c r="BG35" s="383">
        <f>IF(U35="zákl. přenesená",N35,0)</f>
        <v>0</v>
      </c>
      <c r="BH35" s="383">
        <f>IF(U35="sníž. přenesená",N35,0)</f>
        <v>0</v>
      </c>
      <c r="BI35" s="383">
        <f>IF(U35="nulová",N35,0)</f>
        <v>0</v>
      </c>
      <c r="BJ35" s="336" t="s">
        <v>1</v>
      </c>
      <c r="BK35" s="383">
        <f>ROUND(L35*K35,2)</f>
        <v>0</v>
      </c>
      <c r="BL35" s="336" t="s">
        <v>1385</v>
      </c>
      <c r="BM35" s="336" t="s">
        <v>1836</v>
      </c>
    </row>
    <row r="36" spans="2:65" s="338" customFormat="1" ht="42" customHeight="1">
      <c r="B36" s="339"/>
      <c r="C36" s="409"/>
      <c r="D36" s="409"/>
      <c r="E36" s="409"/>
      <c r="F36" s="580" t="s">
        <v>1837</v>
      </c>
      <c r="G36" s="581"/>
      <c r="H36" s="581"/>
      <c r="I36" s="581"/>
      <c r="J36" s="409"/>
      <c r="K36" s="409"/>
      <c r="L36" s="409"/>
      <c r="M36" s="409"/>
      <c r="N36" s="409"/>
      <c r="O36" s="409"/>
      <c r="P36" s="409"/>
      <c r="Q36" s="409"/>
      <c r="R36" s="340"/>
      <c r="T36" s="388"/>
      <c r="U36" s="409"/>
      <c r="V36" s="409"/>
      <c r="W36" s="409"/>
      <c r="X36" s="409"/>
      <c r="Y36" s="409"/>
      <c r="Z36" s="409"/>
      <c r="AA36" s="389"/>
      <c r="AT36" s="336" t="s">
        <v>1377</v>
      </c>
      <c r="AU36" s="336" t="s">
        <v>2</v>
      </c>
    </row>
    <row r="37" spans="2:65" s="338" customFormat="1" ht="31.5" customHeight="1">
      <c r="B37" s="373"/>
      <c r="C37" s="384" t="s">
        <v>1439</v>
      </c>
      <c r="D37" s="384" t="s">
        <v>1346</v>
      </c>
      <c r="E37" s="385" t="s">
        <v>1838</v>
      </c>
      <c r="F37" s="600" t="s">
        <v>1839</v>
      </c>
      <c r="G37" s="601"/>
      <c r="H37" s="601"/>
      <c r="I37" s="601"/>
      <c r="J37" s="386" t="s">
        <v>8</v>
      </c>
      <c r="K37" s="387">
        <v>150</v>
      </c>
      <c r="L37" s="602">
        <v>0</v>
      </c>
      <c r="M37" s="601"/>
      <c r="N37" s="602">
        <f>ROUND(L37*K37,2)</f>
        <v>0</v>
      </c>
      <c r="O37" s="598"/>
      <c r="P37" s="598"/>
      <c r="Q37" s="598"/>
      <c r="R37" s="378"/>
      <c r="T37" s="379" t="s">
        <v>1111</v>
      </c>
      <c r="U37" s="380" t="s">
        <v>1330</v>
      </c>
      <c r="V37" s="381">
        <v>0</v>
      </c>
      <c r="W37" s="381">
        <f>V37*K37</f>
        <v>0</v>
      </c>
      <c r="X37" s="381">
        <v>3.0000000000000001E-5</v>
      </c>
      <c r="Y37" s="381">
        <f>X37*K37</f>
        <v>4.5000000000000005E-3</v>
      </c>
      <c r="Z37" s="381">
        <v>0</v>
      </c>
      <c r="AA37" s="382">
        <f>Z37*K37</f>
        <v>0</v>
      </c>
      <c r="AR37" s="336" t="s">
        <v>1390</v>
      </c>
      <c r="AT37" s="336" t="s">
        <v>1346</v>
      </c>
      <c r="AU37" s="336" t="s">
        <v>2</v>
      </c>
      <c r="AY37" s="336" t="s">
        <v>1370</v>
      </c>
      <c r="BE37" s="383">
        <f>IF(U37="základní",N37,0)</f>
        <v>0</v>
      </c>
      <c r="BF37" s="383">
        <f>IF(U37="snížená",N37,0)</f>
        <v>0</v>
      </c>
      <c r="BG37" s="383">
        <f>IF(U37="zákl. přenesená",N37,0)</f>
        <v>0</v>
      </c>
      <c r="BH37" s="383">
        <f>IF(U37="sníž. přenesená",N37,0)</f>
        <v>0</v>
      </c>
      <c r="BI37" s="383">
        <f>IF(U37="nulová",N37,0)</f>
        <v>0</v>
      </c>
      <c r="BJ37" s="336" t="s">
        <v>1</v>
      </c>
      <c r="BK37" s="383">
        <f>ROUND(L37*K37,2)</f>
        <v>0</v>
      </c>
      <c r="BL37" s="336" t="s">
        <v>1385</v>
      </c>
      <c r="BM37" s="336" t="s">
        <v>1840</v>
      </c>
    </row>
    <row r="38" spans="2:65" s="338" customFormat="1" ht="30" customHeight="1">
      <c r="B38" s="339"/>
      <c r="C38" s="409"/>
      <c r="D38" s="409"/>
      <c r="E38" s="409"/>
      <c r="F38" s="580" t="s">
        <v>1841</v>
      </c>
      <c r="G38" s="581"/>
      <c r="H38" s="581"/>
      <c r="I38" s="581"/>
      <c r="J38" s="409"/>
      <c r="K38" s="409"/>
      <c r="L38" s="409"/>
      <c r="M38" s="409"/>
      <c r="N38" s="409"/>
      <c r="O38" s="409"/>
      <c r="P38" s="409"/>
      <c r="Q38" s="409"/>
      <c r="R38" s="340"/>
      <c r="T38" s="388"/>
      <c r="U38" s="409"/>
      <c r="V38" s="409"/>
      <c r="W38" s="409"/>
      <c r="X38" s="409"/>
      <c r="Y38" s="409"/>
      <c r="Z38" s="409"/>
      <c r="AA38" s="389"/>
      <c r="AT38" s="336" t="s">
        <v>1377</v>
      </c>
      <c r="AU38" s="336" t="s">
        <v>2</v>
      </c>
    </row>
    <row r="39" spans="2:65" s="338" customFormat="1" ht="31.5" customHeight="1">
      <c r="B39" s="373"/>
      <c r="C39" s="384" t="s">
        <v>1444</v>
      </c>
      <c r="D39" s="384" t="s">
        <v>1346</v>
      </c>
      <c r="E39" s="385" t="s">
        <v>1842</v>
      </c>
      <c r="F39" s="600" t="s">
        <v>1843</v>
      </c>
      <c r="G39" s="601"/>
      <c r="H39" s="601"/>
      <c r="I39" s="601"/>
      <c r="J39" s="386" t="s">
        <v>8</v>
      </c>
      <c r="K39" s="387">
        <v>100</v>
      </c>
      <c r="L39" s="602">
        <v>0</v>
      </c>
      <c r="M39" s="601"/>
      <c r="N39" s="602">
        <f>ROUND(L39*K39,2)</f>
        <v>0</v>
      </c>
      <c r="O39" s="598"/>
      <c r="P39" s="598"/>
      <c r="Q39" s="598"/>
      <c r="R39" s="378"/>
      <c r="T39" s="379" t="s">
        <v>1111</v>
      </c>
      <c r="U39" s="380" t="s">
        <v>1330</v>
      </c>
      <c r="V39" s="381">
        <v>0</v>
      </c>
      <c r="W39" s="381">
        <f>V39*K39</f>
        <v>0</v>
      </c>
      <c r="X39" s="381">
        <v>3.0000000000000001E-5</v>
      </c>
      <c r="Y39" s="381">
        <f>X39*K39</f>
        <v>3.0000000000000001E-3</v>
      </c>
      <c r="Z39" s="381">
        <v>0</v>
      </c>
      <c r="AA39" s="382">
        <f>Z39*K39</f>
        <v>0</v>
      </c>
      <c r="AR39" s="336" t="s">
        <v>1390</v>
      </c>
      <c r="AT39" s="336" t="s">
        <v>1346</v>
      </c>
      <c r="AU39" s="336" t="s">
        <v>2</v>
      </c>
      <c r="AY39" s="336" t="s">
        <v>1370</v>
      </c>
      <c r="BE39" s="383">
        <f>IF(U39="základní",N39,0)</f>
        <v>0</v>
      </c>
      <c r="BF39" s="383">
        <f>IF(U39="snížená",N39,0)</f>
        <v>0</v>
      </c>
      <c r="BG39" s="383">
        <f>IF(U39="zákl. přenesená",N39,0)</f>
        <v>0</v>
      </c>
      <c r="BH39" s="383">
        <f>IF(U39="sníž. přenesená",N39,0)</f>
        <v>0</v>
      </c>
      <c r="BI39" s="383">
        <f>IF(U39="nulová",N39,0)</f>
        <v>0</v>
      </c>
      <c r="BJ39" s="336" t="s">
        <v>1</v>
      </c>
      <c r="BK39" s="383">
        <f>ROUND(L39*K39,2)</f>
        <v>0</v>
      </c>
      <c r="BL39" s="336" t="s">
        <v>1385</v>
      </c>
      <c r="BM39" s="336" t="s">
        <v>1844</v>
      </c>
    </row>
    <row r="40" spans="2:65" s="338" customFormat="1" ht="30" customHeight="1">
      <c r="B40" s="339"/>
      <c r="C40" s="409"/>
      <c r="D40" s="409"/>
      <c r="E40" s="409"/>
      <c r="F40" s="580" t="s">
        <v>1845</v>
      </c>
      <c r="G40" s="581"/>
      <c r="H40" s="581"/>
      <c r="I40" s="581"/>
      <c r="J40" s="409"/>
      <c r="K40" s="409"/>
      <c r="L40" s="409"/>
      <c r="M40" s="409"/>
      <c r="N40" s="409"/>
      <c r="O40" s="409"/>
      <c r="P40" s="409"/>
      <c r="Q40" s="409"/>
      <c r="R40" s="340"/>
      <c r="T40" s="388"/>
      <c r="U40" s="409"/>
      <c r="V40" s="409"/>
      <c r="W40" s="409"/>
      <c r="X40" s="409"/>
      <c r="Y40" s="409"/>
      <c r="Z40" s="409"/>
      <c r="AA40" s="389"/>
      <c r="AT40" s="336" t="s">
        <v>1377</v>
      </c>
      <c r="AU40" s="336" t="s">
        <v>2</v>
      </c>
    </row>
    <row r="41" spans="2:65" s="338" customFormat="1" ht="31.5" customHeight="1">
      <c r="B41" s="373"/>
      <c r="C41" s="384" t="s">
        <v>1450</v>
      </c>
      <c r="D41" s="384" t="s">
        <v>1346</v>
      </c>
      <c r="E41" s="385" t="s">
        <v>1846</v>
      </c>
      <c r="F41" s="600" t="s">
        <v>1847</v>
      </c>
      <c r="G41" s="601"/>
      <c r="H41" s="601"/>
      <c r="I41" s="601"/>
      <c r="J41" s="386" t="s">
        <v>8</v>
      </c>
      <c r="K41" s="387">
        <v>250</v>
      </c>
      <c r="L41" s="602">
        <v>0</v>
      </c>
      <c r="M41" s="601"/>
      <c r="N41" s="602">
        <f>ROUND(L41*K41,2)</f>
        <v>0</v>
      </c>
      <c r="O41" s="598"/>
      <c r="P41" s="598"/>
      <c r="Q41" s="598"/>
      <c r="R41" s="378"/>
      <c r="T41" s="379" t="s">
        <v>1111</v>
      </c>
      <c r="U41" s="380" t="s">
        <v>1330</v>
      </c>
      <c r="V41" s="381">
        <v>0</v>
      </c>
      <c r="W41" s="381">
        <f>V41*K41</f>
        <v>0</v>
      </c>
      <c r="X41" s="381">
        <v>3.0000000000000001E-5</v>
      </c>
      <c r="Y41" s="381">
        <f>X41*K41</f>
        <v>7.5000000000000006E-3</v>
      </c>
      <c r="Z41" s="381">
        <v>0</v>
      </c>
      <c r="AA41" s="382">
        <f>Z41*K41</f>
        <v>0</v>
      </c>
      <c r="AR41" s="336" t="s">
        <v>1390</v>
      </c>
      <c r="AT41" s="336" t="s">
        <v>1346</v>
      </c>
      <c r="AU41" s="336" t="s">
        <v>2</v>
      </c>
      <c r="AY41" s="336" t="s">
        <v>1370</v>
      </c>
      <c r="BE41" s="383">
        <f>IF(U41="základní",N41,0)</f>
        <v>0</v>
      </c>
      <c r="BF41" s="383">
        <f>IF(U41="snížená",N41,0)</f>
        <v>0</v>
      </c>
      <c r="BG41" s="383">
        <f>IF(U41="zákl. přenesená",N41,0)</f>
        <v>0</v>
      </c>
      <c r="BH41" s="383">
        <f>IF(U41="sníž. přenesená",N41,0)</f>
        <v>0</v>
      </c>
      <c r="BI41" s="383">
        <f>IF(U41="nulová",N41,0)</f>
        <v>0</v>
      </c>
      <c r="BJ41" s="336" t="s">
        <v>1</v>
      </c>
      <c r="BK41" s="383">
        <f>ROUND(L41*K41,2)</f>
        <v>0</v>
      </c>
      <c r="BL41" s="336" t="s">
        <v>1385</v>
      </c>
      <c r="BM41" s="336" t="s">
        <v>1848</v>
      </c>
    </row>
    <row r="42" spans="2:65" s="338" customFormat="1" ht="30" customHeight="1">
      <c r="B42" s="339"/>
      <c r="C42" s="409"/>
      <c r="D42" s="409"/>
      <c r="E42" s="409"/>
      <c r="F42" s="580" t="s">
        <v>1849</v>
      </c>
      <c r="G42" s="581"/>
      <c r="H42" s="581"/>
      <c r="I42" s="581"/>
      <c r="J42" s="409"/>
      <c r="K42" s="409"/>
      <c r="L42" s="409"/>
      <c r="M42" s="409"/>
      <c r="N42" s="409"/>
      <c r="O42" s="409"/>
      <c r="P42" s="409"/>
      <c r="Q42" s="409"/>
      <c r="R42" s="340"/>
      <c r="T42" s="388"/>
      <c r="U42" s="409"/>
      <c r="V42" s="409"/>
      <c r="W42" s="409"/>
      <c r="X42" s="409"/>
      <c r="Y42" s="409"/>
      <c r="Z42" s="409"/>
      <c r="AA42" s="389"/>
      <c r="AT42" s="336" t="s">
        <v>1377</v>
      </c>
      <c r="AU42" s="336" t="s">
        <v>2</v>
      </c>
    </row>
    <row r="43" spans="2:65" s="361" customFormat="1" ht="29.85" customHeight="1">
      <c r="B43" s="362"/>
      <c r="C43" s="363"/>
      <c r="D43" s="372" t="s">
        <v>1611</v>
      </c>
      <c r="E43" s="372"/>
      <c r="F43" s="372"/>
      <c r="G43" s="372"/>
      <c r="H43" s="372"/>
      <c r="I43" s="372"/>
      <c r="J43" s="372"/>
      <c r="K43" s="372"/>
      <c r="L43" s="372"/>
      <c r="M43" s="372"/>
      <c r="N43" s="589">
        <f>BK43</f>
        <v>0</v>
      </c>
      <c r="O43" s="590"/>
      <c r="P43" s="590"/>
      <c r="Q43" s="590"/>
      <c r="R43" s="365"/>
      <c r="T43" s="366"/>
      <c r="U43" s="363"/>
      <c r="V43" s="363"/>
      <c r="W43" s="367">
        <f>SUM(W44:W46)</f>
        <v>0.28199999999999997</v>
      </c>
      <c r="X43" s="363"/>
      <c r="Y43" s="367">
        <f>SUM(Y44:Y46)</f>
        <v>6.0000000000000002E-5</v>
      </c>
      <c r="Z43" s="363"/>
      <c r="AA43" s="368">
        <f>SUM(AA44:AA46)</f>
        <v>0</v>
      </c>
      <c r="AR43" s="369" t="s">
        <v>2</v>
      </c>
      <c r="AT43" s="370" t="s">
        <v>1368</v>
      </c>
      <c r="AU43" s="370" t="s">
        <v>1</v>
      </c>
      <c r="AY43" s="369" t="s">
        <v>1370</v>
      </c>
      <c r="BK43" s="371">
        <f>SUM(BK44:BK46)</f>
        <v>0</v>
      </c>
    </row>
    <row r="44" spans="2:65" s="338" customFormat="1" ht="31.5" customHeight="1">
      <c r="B44" s="373"/>
      <c r="C44" s="374" t="s">
        <v>1454</v>
      </c>
      <c r="D44" s="374" t="s">
        <v>1338</v>
      </c>
      <c r="E44" s="375" t="s">
        <v>1850</v>
      </c>
      <c r="F44" s="597" t="s">
        <v>1851</v>
      </c>
      <c r="G44" s="598"/>
      <c r="H44" s="598"/>
      <c r="I44" s="598"/>
      <c r="J44" s="376" t="s">
        <v>35</v>
      </c>
      <c r="K44" s="377">
        <v>1</v>
      </c>
      <c r="L44" s="599">
        <v>0</v>
      </c>
      <c r="M44" s="598"/>
      <c r="N44" s="599">
        <f>ROUND(L44*K44,2)</f>
        <v>0</v>
      </c>
      <c r="O44" s="598"/>
      <c r="P44" s="598"/>
      <c r="Q44" s="598"/>
      <c r="R44" s="378"/>
      <c r="T44" s="379" t="s">
        <v>1111</v>
      </c>
      <c r="U44" s="380" t="s">
        <v>1330</v>
      </c>
      <c r="V44" s="381">
        <v>0.28199999999999997</v>
      </c>
      <c r="W44" s="381">
        <f>V44*K44</f>
        <v>0.28199999999999997</v>
      </c>
      <c r="X44" s="381">
        <v>0</v>
      </c>
      <c r="Y44" s="381">
        <f>X44*K44</f>
        <v>0</v>
      </c>
      <c r="Z44" s="381">
        <v>0</v>
      </c>
      <c r="AA44" s="382">
        <f>Z44*K44</f>
        <v>0</v>
      </c>
      <c r="AR44" s="336" t="s">
        <v>1385</v>
      </c>
      <c r="AT44" s="336" t="s">
        <v>1338</v>
      </c>
      <c r="AU44" s="336" t="s">
        <v>2</v>
      </c>
      <c r="AY44" s="336" t="s">
        <v>1370</v>
      </c>
      <c r="BE44" s="383">
        <f>IF(U44="základní",N44,0)</f>
        <v>0</v>
      </c>
      <c r="BF44" s="383">
        <f>IF(U44="snížená",N44,0)</f>
        <v>0</v>
      </c>
      <c r="BG44" s="383">
        <f>IF(U44="zákl. přenesená",N44,0)</f>
        <v>0</v>
      </c>
      <c r="BH44" s="383">
        <f>IF(U44="sníž. přenesená",N44,0)</f>
        <v>0</v>
      </c>
      <c r="BI44" s="383">
        <f>IF(U44="nulová",N44,0)</f>
        <v>0</v>
      </c>
      <c r="BJ44" s="336" t="s">
        <v>1</v>
      </c>
      <c r="BK44" s="383">
        <f>ROUND(L44*K44,2)</f>
        <v>0</v>
      </c>
      <c r="BL44" s="336" t="s">
        <v>1385</v>
      </c>
      <c r="BM44" s="336" t="s">
        <v>1852</v>
      </c>
    </row>
    <row r="45" spans="2:65" s="338" customFormat="1" ht="31.5" customHeight="1">
      <c r="B45" s="373"/>
      <c r="C45" s="384" t="s">
        <v>1456</v>
      </c>
      <c r="D45" s="384" t="s">
        <v>1346</v>
      </c>
      <c r="E45" s="385" t="s">
        <v>1853</v>
      </c>
      <c r="F45" s="600" t="s">
        <v>1854</v>
      </c>
      <c r="G45" s="601"/>
      <c r="H45" s="601"/>
      <c r="I45" s="601"/>
      <c r="J45" s="386" t="s">
        <v>35</v>
      </c>
      <c r="K45" s="387">
        <v>1</v>
      </c>
      <c r="L45" s="602">
        <v>0</v>
      </c>
      <c r="M45" s="601"/>
      <c r="N45" s="602">
        <f>ROUND(L45*K45,2)</f>
        <v>0</v>
      </c>
      <c r="O45" s="598"/>
      <c r="P45" s="598"/>
      <c r="Q45" s="598"/>
      <c r="R45" s="378"/>
      <c r="T45" s="379" t="s">
        <v>1111</v>
      </c>
      <c r="U45" s="380" t="s">
        <v>1330</v>
      </c>
      <c r="V45" s="381">
        <v>0</v>
      </c>
      <c r="W45" s="381">
        <f>V45*K45</f>
        <v>0</v>
      </c>
      <c r="X45" s="381">
        <v>6.0000000000000002E-5</v>
      </c>
      <c r="Y45" s="381">
        <f>X45*K45</f>
        <v>6.0000000000000002E-5</v>
      </c>
      <c r="Z45" s="381">
        <v>0</v>
      </c>
      <c r="AA45" s="382">
        <f>Z45*K45</f>
        <v>0</v>
      </c>
      <c r="AR45" s="336" t="s">
        <v>1390</v>
      </c>
      <c r="AT45" s="336" t="s">
        <v>1346</v>
      </c>
      <c r="AU45" s="336" t="s">
        <v>2</v>
      </c>
      <c r="AY45" s="336" t="s">
        <v>1370</v>
      </c>
      <c r="BE45" s="383">
        <f>IF(U45="základní",N45,0)</f>
        <v>0</v>
      </c>
      <c r="BF45" s="383">
        <f>IF(U45="snížená",N45,0)</f>
        <v>0</v>
      </c>
      <c r="BG45" s="383">
        <f>IF(U45="zákl. přenesená",N45,0)</f>
        <v>0</v>
      </c>
      <c r="BH45" s="383">
        <f>IF(U45="sníž. přenesená",N45,0)</f>
        <v>0</v>
      </c>
      <c r="BI45" s="383">
        <f>IF(U45="nulová",N45,0)</f>
        <v>0</v>
      </c>
      <c r="BJ45" s="336" t="s">
        <v>1</v>
      </c>
      <c r="BK45" s="383">
        <f>ROUND(L45*K45,2)</f>
        <v>0</v>
      </c>
      <c r="BL45" s="336" t="s">
        <v>1385</v>
      </c>
      <c r="BM45" s="336" t="s">
        <v>1855</v>
      </c>
    </row>
    <row r="46" spans="2:65" s="338" customFormat="1" ht="22.5" customHeight="1">
      <c r="B46" s="339"/>
      <c r="C46" s="409"/>
      <c r="D46" s="409"/>
      <c r="E46" s="409"/>
      <c r="F46" s="580" t="s">
        <v>1856</v>
      </c>
      <c r="G46" s="581"/>
      <c r="H46" s="581"/>
      <c r="I46" s="581"/>
      <c r="J46" s="409"/>
      <c r="K46" s="409"/>
      <c r="L46" s="409"/>
      <c r="M46" s="409"/>
      <c r="N46" s="409"/>
      <c r="O46" s="409"/>
      <c r="P46" s="409"/>
      <c r="Q46" s="409"/>
      <c r="R46" s="340"/>
      <c r="T46" s="388"/>
      <c r="U46" s="409"/>
      <c r="V46" s="409"/>
      <c r="W46" s="409"/>
      <c r="X46" s="409"/>
      <c r="Y46" s="409"/>
      <c r="Z46" s="409"/>
      <c r="AA46" s="389"/>
      <c r="AT46" s="336" t="s">
        <v>1377</v>
      </c>
      <c r="AU46" s="336" t="s">
        <v>2</v>
      </c>
    </row>
    <row r="47" spans="2:65" s="361" customFormat="1" ht="37.35" customHeight="1">
      <c r="B47" s="362"/>
      <c r="C47" s="363"/>
      <c r="D47" s="364" t="s">
        <v>1332</v>
      </c>
      <c r="E47" s="364"/>
      <c r="F47" s="364"/>
      <c r="G47" s="364"/>
      <c r="H47" s="364"/>
      <c r="I47" s="364"/>
      <c r="J47" s="364"/>
      <c r="K47" s="364"/>
      <c r="L47" s="364"/>
      <c r="M47" s="364"/>
      <c r="N47" s="587">
        <f>BK47</f>
        <v>0</v>
      </c>
      <c r="O47" s="588"/>
      <c r="P47" s="588"/>
      <c r="Q47" s="588"/>
      <c r="R47" s="365"/>
      <c r="T47" s="366"/>
      <c r="U47" s="363"/>
      <c r="V47" s="363"/>
      <c r="W47" s="367">
        <f>W48+W89</f>
        <v>140.83000000000001</v>
      </c>
      <c r="X47" s="363"/>
      <c r="Y47" s="367">
        <f>Y48+Y89</f>
        <v>0</v>
      </c>
      <c r="Z47" s="363"/>
      <c r="AA47" s="368">
        <f>AA48+AA89</f>
        <v>0</v>
      </c>
      <c r="AR47" s="369" t="s">
        <v>3</v>
      </c>
      <c r="AT47" s="370" t="s">
        <v>1368</v>
      </c>
      <c r="AU47" s="370" t="s">
        <v>1369</v>
      </c>
      <c r="AY47" s="369" t="s">
        <v>1370</v>
      </c>
      <c r="BK47" s="371">
        <f>BK48+BK89</f>
        <v>0</v>
      </c>
    </row>
    <row r="48" spans="2:65" s="361" customFormat="1" ht="19.899999999999999" customHeight="1">
      <c r="B48" s="362"/>
      <c r="C48" s="363"/>
      <c r="D48" s="372" t="s">
        <v>1333</v>
      </c>
      <c r="E48" s="372"/>
      <c r="F48" s="372"/>
      <c r="G48" s="372"/>
      <c r="H48" s="372"/>
      <c r="I48" s="372"/>
      <c r="J48" s="372"/>
      <c r="K48" s="372"/>
      <c r="L48" s="372"/>
      <c r="M48" s="372"/>
      <c r="N48" s="589">
        <f>SUM(N49:Q90)</f>
        <v>0</v>
      </c>
      <c r="O48" s="590"/>
      <c r="P48" s="590"/>
      <c r="Q48" s="590"/>
      <c r="R48" s="365"/>
      <c r="T48" s="366"/>
      <c r="U48" s="363"/>
      <c r="V48" s="363"/>
      <c r="W48" s="367">
        <f>SUM(W49:W88)</f>
        <v>140.70000000000002</v>
      </c>
      <c r="X48" s="363"/>
      <c r="Y48" s="367">
        <f>SUM(Y49:Y88)</f>
        <v>0</v>
      </c>
      <c r="Z48" s="363"/>
      <c r="AA48" s="368">
        <f>SUM(AA49:AA88)</f>
        <v>0</v>
      </c>
      <c r="AR48" s="369" t="s">
        <v>3</v>
      </c>
      <c r="AT48" s="370" t="s">
        <v>1368</v>
      </c>
      <c r="AU48" s="370" t="s">
        <v>1</v>
      </c>
      <c r="AY48" s="369" t="s">
        <v>1370</v>
      </c>
      <c r="BK48" s="371">
        <f>SUM(BK49:BK88)</f>
        <v>0</v>
      </c>
    </row>
    <row r="49" spans="2:65" s="338" customFormat="1" ht="31.5" customHeight="1">
      <c r="B49" s="373"/>
      <c r="C49" s="374" t="s">
        <v>1458</v>
      </c>
      <c r="D49" s="374" t="s">
        <v>1338</v>
      </c>
      <c r="E49" s="375" t="s">
        <v>1339</v>
      </c>
      <c r="F49" s="597" t="s">
        <v>1340</v>
      </c>
      <c r="G49" s="598"/>
      <c r="H49" s="598"/>
      <c r="I49" s="598"/>
      <c r="J49" s="376" t="s">
        <v>35</v>
      </c>
      <c r="K49" s="377">
        <v>4</v>
      </c>
      <c r="L49" s="599">
        <v>0</v>
      </c>
      <c r="M49" s="598"/>
      <c r="N49" s="599">
        <f>ROUND(L49*K49,2)</f>
        <v>0</v>
      </c>
      <c r="O49" s="598"/>
      <c r="P49" s="598"/>
      <c r="Q49" s="598"/>
      <c r="R49" s="378"/>
      <c r="T49" s="379" t="s">
        <v>1111</v>
      </c>
      <c r="U49" s="380" t="s">
        <v>1330</v>
      </c>
      <c r="V49" s="381">
        <v>0.19</v>
      </c>
      <c r="W49" s="381">
        <f>V49*K49</f>
        <v>0.76</v>
      </c>
      <c r="X49" s="381">
        <v>0</v>
      </c>
      <c r="Y49" s="381">
        <f>X49*K49</f>
        <v>0</v>
      </c>
      <c r="Z49" s="381">
        <v>0</v>
      </c>
      <c r="AA49" s="382">
        <f>Z49*K49</f>
        <v>0</v>
      </c>
      <c r="AR49" s="336" t="s">
        <v>1371</v>
      </c>
      <c r="AT49" s="336" t="s">
        <v>1338</v>
      </c>
      <c r="AU49" s="336" t="s">
        <v>2</v>
      </c>
      <c r="AY49" s="336" t="s">
        <v>1370</v>
      </c>
      <c r="BE49" s="383">
        <f>IF(U49="základní",N49,0)</f>
        <v>0</v>
      </c>
      <c r="BF49" s="383">
        <f>IF(U49="snížená",N49,0)</f>
        <v>0</v>
      </c>
      <c r="BG49" s="383">
        <f>IF(U49="zákl. přenesená",N49,0)</f>
        <v>0</v>
      </c>
      <c r="BH49" s="383">
        <f>IF(U49="sníž. přenesená",N49,0)</f>
        <v>0</v>
      </c>
      <c r="BI49" s="383">
        <f>IF(U49="nulová",N49,0)</f>
        <v>0</v>
      </c>
      <c r="BJ49" s="336" t="s">
        <v>1</v>
      </c>
      <c r="BK49" s="383">
        <f>ROUND(L49*K49,2)</f>
        <v>0</v>
      </c>
      <c r="BL49" s="336" t="s">
        <v>1371</v>
      </c>
      <c r="BM49" s="336" t="s">
        <v>1857</v>
      </c>
    </row>
    <row r="50" spans="2:65" s="338" customFormat="1" ht="22.5" customHeight="1">
      <c r="B50" s="373"/>
      <c r="C50" s="374" t="s">
        <v>1462</v>
      </c>
      <c r="D50" s="374" t="s">
        <v>1338</v>
      </c>
      <c r="E50" s="375" t="s">
        <v>1341</v>
      </c>
      <c r="F50" s="597" t="s">
        <v>1342</v>
      </c>
      <c r="G50" s="598"/>
      <c r="H50" s="598"/>
      <c r="I50" s="598"/>
      <c r="J50" s="376" t="s">
        <v>19</v>
      </c>
      <c r="K50" s="377">
        <v>3</v>
      </c>
      <c r="L50" s="599">
        <v>0</v>
      </c>
      <c r="M50" s="598"/>
      <c r="N50" s="599">
        <f>ROUND(L50*K50,2)</f>
        <v>0</v>
      </c>
      <c r="O50" s="598"/>
      <c r="P50" s="598"/>
      <c r="Q50" s="598"/>
      <c r="R50" s="378"/>
      <c r="T50" s="379" t="s">
        <v>1111</v>
      </c>
      <c r="U50" s="380" t="s">
        <v>1330</v>
      </c>
      <c r="V50" s="381">
        <v>0.19</v>
      </c>
      <c r="W50" s="381">
        <f>V50*K50</f>
        <v>0.57000000000000006</v>
      </c>
      <c r="X50" s="381">
        <v>0</v>
      </c>
      <c r="Y50" s="381">
        <f>X50*K50</f>
        <v>0</v>
      </c>
      <c r="Z50" s="381">
        <v>0</v>
      </c>
      <c r="AA50" s="382">
        <f>Z50*K50</f>
        <v>0</v>
      </c>
      <c r="AR50" s="336" t="s">
        <v>1371</v>
      </c>
      <c r="AT50" s="336" t="s">
        <v>1338</v>
      </c>
      <c r="AU50" s="336" t="s">
        <v>2</v>
      </c>
      <c r="AY50" s="336" t="s">
        <v>1370</v>
      </c>
      <c r="BE50" s="383">
        <f>IF(U50="základní",N50,0)</f>
        <v>0</v>
      </c>
      <c r="BF50" s="383">
        <f>IF(U50="snížená",N50,0)</f>
        <v>0</v>
      </c>
      <c r="BG50" s="383">
        <f>IF(U50="zákl. přenesená",N50,0)</f>
        <v>0</v>
      </c>
      <c r="BH50" s="383">
        <f>IF(U50="sníž. přenesená",N50,0)</f>
        <v>0</v>
      </c>
      <c r="BI50" s="383">
        <f>IF(U50="nulová",N50,0)</f>
        <v>0</v>
      </c>
      <c r="BJ50" s="336" t="s">
        <v>1</v>
      </c>
      <c r="BK50" s="383">
        <f>ROUND(L50*K50,2)</f>
        <v>0</v>
      </c>
      <c r="BL50" s="336" t="s">
        <v>1371</v>
      </c>
      <c r="BM50" s="336" t="s">
        <v>1858</v>
      </c>
    </row>
    <row r="51" spans="2:65" s="338" customFormat="1" ht="22.5" customHeight="1">
      <c r="B51" s="373"/>
      <c r="C51" s="374" t="s">
        <v>1466</v>
      </c>
      <c r="D51" s="374" t="s">
        <v>1338</v>
      </c>
      <c r="E51" s="375" t="s">
        <v>1859</v>
      </c>
      <c r="F51" s="597" t="s">
        <v>1860</v>
      </c>
      <c r="G51" s="598"/>
      <c r="H51" s="598"/>
      <c r="I51" s="598"/>
      <c r="J51" s="376" t="s">
        <v>35</v>
      </c>
      <c r="K51" s="377">
        <v>1</v>
      </c>
      <c r="L51" s="599">
        <v>0</v>
      </c>
      <c r="M51" s="598"/>
      <c r="N51" s="599">
        <f>ROUND(L51*K51,2)</f>
        <v>0</v>
      </c>
      <c r="O51" s="598"/>
      <c r="P51" s="598"/>
      <c r="Q51" s="598"/>
      <c r="R51" s="378"/>
      <c r="T51" s="379" t="s">
        <v>1111</v>
      </c>
      <c r="U51" s="380" t="s">
        <v>1330</v>
      </c>
      <c r="V51" s="381">
        <v>9.5</v>
      </c>
      <c r="W51" s="381">
        <f>V51*K51</f>
        <v>9.5</v>
      </c>
      <c r="X51" s="381">
        <v>0</v>
      </c>
      <c r="Y51" s="381">
        <f>X51*K51</f>
        <v>0</v>
      </c>
      <c r="Z51" s="381">
        <v>0</v>
      </c>
      <c r="AA51" s="382">
        <f>Z51*K51</f>
        <v>0</v>
      </c>
      <c r="AR51" s="336" t="s">
        <v>1371</v>
      </c>
      <c r="AT51" s="336" t="s">
        <v>1338</v>
      </c>
      <c r="AU51" s="336" t="s">
        <v>2</v>
      </c>
      <c r="AY51" s="336" t="s">
        <v>1370</v>
      </c>
      <c r="BE51" s="383">
        <f>IF(U51="základní",N51,0)</f>
        <v>0</v>
      </c>
      <c r="BF51" s="383">
        <f>IF(U51="snížená",N51,0)</f>
        <v>0</v>
      </c>
      <c r="BG51" s="383">
        <f>IF(U51="zákl. přenesená",N51,0)</f>
        <v>0</v>
      </c>
      <c r="BH51" s="383">
        <f>IF(U51="sníž. přenesená",N51,0)</f>
        <v>0</v>
      </c>
      <c r="BI51" s="383">
        <f>IF(U51="nulová",N51,0)</f>
        <v>0</v>
      </c>
      <c r="BJ51" s="336" t="s">
        <v>1</v>
      </c>
      <c r="BK51" s="383">
        <f>ROUND(L51*K51,2)</f>
        <v>0</v>
      </c>
      <c r="BL51" s="336" t="s">
        <v>1371</v>
      </c>
      <c r="BM51" s="336" t="s">
        <v>1861</v>
      </c>
    </row>
    <row r="52" spans="2:65" s="338" customFormat="1" ht="22.5" customHeight="1">
      <c r="B52" s="373"/>
      <c r="C52" s="384" t="s">
        <v>1470</v>
      </c>
      <c r="D52" s="384" t="s">
        <v>1346</v>
      </c>
      <c r="E52" s="385" t="s">
        <v>1347</v>
      </c>
      <c r="F52" s="600" t="s">
        <v>1862</v>
      </c>
      <c r="G52" s="601"/>
      <c r="H52" s="601"/>
      <c r="I52" s="601"/>
      <c r="J52" s="386" t="s">
        <v>35</v>
      </c>
      <c r="K52" s="387">
        <v>1</v>
      </c>
      <c r="L52" s="602">
        <v>0</v>
      </c>
      <c r="M52" s="601"/>
      <c r="N52" s="602">
        <f>ROUND(L52*K52,2)</f>
        <v>0</v>
      </c>
      <c r="O52" s="598"/>
      <c r="P52" s="598"/>
      <c r="Q52" s="598"/>
      <c r="R52" s="378"/>
      <c r="T52" s="379" t="s">
        <v>1111</v>
      </c>
      <c r="U52" s="380" t="s">
        <v>1330</v>
      </c>
      <c r="V52" s="381">
        <v>0</v>
      </c>
      <c r="W52" s="381">
        <f>V52*K52</f>
        <v>0</v>
      </c>
      <c r="X52" s="381">
        <v>0</v>
      </c>
      <c r="Y52" s="381">
        <f>X52*K52</f>
        <v>0</v>
      </c>
      <c r="Z52" s="381">
        <v>0</v>
      </c>
      <c r="AA52" s="382">
        <f>Z52*K52</f>
        <v>0</v>
      </c>
      <c r="AR52" s="336" t="s">
        <v>1375</v>
      </c>
      <c r="AT52" s="336" t="s">
        <v>1346</v>
      </c>
      <c r="AU52" s="336" t="s">
        <v>2</v>
      </c>
      <c r="AY52" s="336" t="s">
        <v>1370</v>
      </c>
      <c r="BE52" s="383">
        <f>IF(U52="základní",N52,0)</f>
        <v>0</v>
      </c>
      <c r="BF52" s="383">
        <f>IF(U52="snížená",N52,0)</f>
        <v>0</v>
      </c>
      <c r="BG52" s="383">
        <f>IF(U52="zákl. přenesená",N52,0)</f>
        <v>0</v>
      </c>
      <c r="BH52" s="383">
        <f>IF(U52="sníž. přenesená",N52,0)</f>
        <v>0</v>
      </c>
      <c r="BI52" s="383">
        <f>IF(U52="nulová",N52,0)</f>
        <v>0</v>
      </c>
      <c r="BJ52" s="336" t="s">
        <v>1</v>
      </c>
      <c r="BK52" s="383">
        <f>ROUND(L52*K52,2)</f>
        <v>0</v>
      </c>
      <c r="BL52" s="336" t="s">
        <v>1371</v>
      </c>
      <c r="BM52" s="336" t="s">
        <v>1863</v>
      </c>
    </row>
    <row r="53" spans="2:65" s="338" customFormat="1" ht="54" customHeight="1">
      <c r="B53" s="339"/>
      <c r="C53" s="409"/>
      <c r="D53" s="409"/>
      <c r="E53" s="409"/>
      <c r="F53" s="580" t="s">
        <v>1864</v>
      </c>
      <c r="G53" s="581"/>
      <c r="H53" s="581"/>
      <c r="I53" s="581"/>
      <c r="J53" s="409"/>
      <c r="K53" s="409"/>
      <c r="L53" s="409"/>
      <c r="M53" s="409"/>
      <c r="N53" s="409"/>
      <c r="O53" s="409"/>
      <c r="P53" s="409"/>
      <c r="Q53" s="409"/>
      <c r="R53" s="340"/>
      <c r="T53" s="388"/>
      <c r="U53" s="409"/>
      <c r="V53" s="409"/>
      <c r="W53" s="409"/>
      <c r="X53" s="409"/>
      <c r="Y53" s="409"/>
      <c r="Z53" s="409"/>
      <c r="AA53" s="389"/>
      <c r="AT53" s="336" t="s">
        <v>1377</v>
      </c>
      <c r="AU53" s="336" t="s">
        <v>2</v>
      </c>
    </row>
    <row r="54" spans="2:65" s="338" customFormat="1" ht="22.5" customHeight="1">
      <c r="B54" s="373"/>
      <c r="C54" s="384" t="s">
        <v>1474</v>
      </c>
      <c r="D54" s="384" t="s">
        <v>1346</v>
      </c>
      <c r="E54" s="385" t="s">
        <v>1865</v>
      </c>
      <c r="F54" s="600" t="s">
        <v>1866</v>
      </c>
      <c r="G54" s="601"/>
      <c r="H54" s="601"/>
      <c r="I54" s="601"/>
      <c r="J54" s="386" t="s">
        <v>35</v>
      </c>
      <c r="K54" s="387">
        <v>1</v>
      </c>
      <c r="L54" s="602">
        <v>0</v>
      </c>
      <c r="M54" s="601"/>
      <c r="N54" s="602">
        <f>ROUND(L54*K54,2)</f>
        <v>0</v>
      </c>
      <c r="O54" s="598"/>
      <c r="P54" s="598"/>
      <c r="Q54" s="598"/>
      <c r="R54" s="378"/>
      <c r="T54" s="379" t="s">
        <v>1111</v>
      </c>
      <c r="U54" s="380" t="s">
        <v>1330</v>
      </c>
      <c r="V54" s="381">
        <v>0</v>
      </c>
      <c r="W54" s="381">
        <f>V54*K54</f>
        <v>0</v>
      </c>
      <c r="X54" s="381">
        <v>0</v>
      </c>
      <c r="Y54" s="381">
        <f>X54*K54</f>
        <v>0</v>
      </c>
      <c r="Z54" s="381">
        <v>0</v>
      </c>
      <c r="AA54" s="382">
        <f>Z54*K54</f>
        <v>0</v>
      </c>
      <c r="AR54" s="336" t="s">
        <v>1375</v>
      </c>
      <c r="AT54" s="336" t="s">
        <v>1346</v>
      </c>
      <c r="AU54" s="336" t="s">
        <v>2</v>
      </c>
      <c r="AY54" s="336" t="s">
        <v>1370</v>
      </c>
      <c r="BE54" s="383">
        <f>IF(U54="základní",N54,0)</f>
        <v>0</v>
      </c>
      <c r="BF54" s="383">
        <f>IF(U54="snížená",N54,0)</f>
        <v>0</v>
      </c>
      <c r="BG54" s="383">
        <f>IF(U54="zákl. přenesená",N54,0)</f>
        <v>0</v>
      </c>
      <c r="BH54" s="383">
        <f>IF(U54="sníž. přenesená",N54,0)</f>
        <v>0</v>
      </c>
      <c r="BI54" s="383">
        <f>IF(U54="nulová",N54,0)</f>
        <v>0</v>
      </c>
      <c r="BJ54" s="336" t="s">
        <v>1</v>
      </c>
      <c r="BK54" s="383">
        <f>ROUND(L54*K54,2)</f>
        <v>0</v>
      </c>
      <c r="BL54" s="336" t="s">
        <v>1371</v>
      </c>
      <c r="BM54" s="336" t="s">
        <v>1867</v>
      </c>
    </row>
    <row r="55" spans="2:65" s="338" customFormat="1" ht="30" customHeight="1">
      <c r="B55" s="339"/>
      <c r="C55" s="409"/>
      <c r="D55" s="409"/>
      <c r="E55" s="409"/>
      <c r="F55" s="580" t="s">
        <v>1868</v>
      </c>
      <c r="G55" s="581"/>
      <c r="H55" s="581"/>
      <c r="I55" s="581"/>
      <c r="J55" s="409"/>
      <c r="K55" s="409"/>
      <c r="L55" s="409"/>
      <c r="M55" s="409"/>
      <c r="N55" s="409"/>
      <c r="O55" s="409"/>
      <c r="P55" s="409"/>
      <c r="Q55" s="409"/>
      <c r="R55" s="340"/>
      <c r="T55" s="388"/>
      <c r="U55" s="409"/>
      <c r="V55" s="409"/>
      <c r="W55" s="409"/>
      <c r="X55" s="409"/>
      <c r="Y55" s="409"/>
      <c r="Z55" s="409"/>
      <c r="AA55" s="389"/>
      <c r="AT55" s="336" t="s">
        <v>1377</v>
      </c>
      <c r="AU55" s="336" t="s">
        <v>2</v>
      </c>
    </row>
    <row r="56" spans="2:65" s="338" customFormat="1" ht="22.5" customHeight="1">
      <c r="B56" s="373"/>
      <c r="C56" s="384" t="s">
        <v>1479</v>
      </c>
      <c r="D56" s="384" t="s">
        <v>1346</v>
      </c>
      <c r="E56" s="385" t="s">
        <v>1688</v>
      </c>
      <c r="F56" s="600" t="s">
        <v>1689</v>
      </c>
      <c r="G56" s="601"/>
      <c r="H56" s="601"/>
      <c r="I56" s="601"/>
      <c r="J56" s="386" t="s">
        <v>35</v>
      </c>
      <c r="K56" s="387">
        <v>1</v>
      </c>
      <c r="L56" s="602">
        <v>0</v>
      </c>
      <c r="M56" s="601"/>
      <c r="N56" s="602">
        <f>ROUND(L56*K56,2)</f>
        <v>0</v>
      </c>
      <c r="O56" s="598"/>
      <c r="P56" s="598"/>
      <c r="Q56" s="598"/>
      <c r="R56" s="378"/>
      <c r="T56" s="379" t="s">
        <v>1111</v>
      </c>
      <c r="U56" s="380" t="s">
        <v>1330</v>
      </c>
      <c r="V56" s="381">
        <v>0</v>
      </c>
      <c r="W56" s="381">
        <f>V56*K56</f>
        <v>0</v>
      </c>
      <c r="X56" s="381">
        <v>0</v>
      </c>
      <c r="Y56" s="381">
        <f>X56*K56</f>
        <v>0</v>
      </c>
      <c r="Z56" s="381">
        <v>0</v>
      </c>
      <c r="AA56" s="382">
        <f>Z56*K56</f>
        <v>0</v>
      </c>
      <c r="AR56" s="336" t="s">
        <v>1375</v>
      </c>
      <c r="AT56" s="336" t="s">
        <v>1346</v>
      </c>
      <c r="AU56" s="336" t="s">
        <v>2</v>
      </c>
      <c r="AY56" s="336" t="s">
        <v>1370</v>
      </c>
      <c r="BE56" s="383">
        <f>IF(U56="základní",N56,0)</f>
        <v>0</v>
      </c>
      <c r="BF56" s="383">
        <f>IF(U56="snížená",N56,0)</f>
        <v>0</v>
      </c>
      <c r="BG56" s="383">
        <f>IF(U56="zákl. přenesená",N56,0)</f>
        <v>0</v>
      </c>
      <c r="BH56" s="383">
        <f>IF(U56="sníž. přenesená",N56,0)</f>
        <v>0</v>
      </c>
      <c r="BI56" s="383">
        <f>IF(U56="nulová",N56,0)</f>
        <v>0</v>
      </c>
      <c r="BJ56" s="336" t="s">
        <v>1</v>
      </c>
      <c r="BK56" s="383">
        <f>ROUND(L56*K56,2)</f>
        <v>0</v>
      </c>
      <c r="BL56" s="336" t="s">
        <v>1371</v>
      </c>
      <c r="BM56" s="336" t="s">
        <v>1869</v>
      </c>
    </row>
    <row r="57" spans="2:65" s="338" customFormat="1" ht="22.5" customHeight="1">
      <c r="B57" s="339"/>
      <c r="C57" s="409"/>
      <c r="D57" s="409"/>
      <c r="E57" s="409"/>
      <c r="F57" s="580" t="s">
        <v>1870</v>
      </c>
      <c r="G57" s="581"/>
      <c r="H57" s="581"/>
      <c r="I57" s="581"/>
      <c r="J57" s="409"/>
      <c r="K57" s="409"/>
      <c r="L57" s="409"/>
      <c r="M57" s="409"/>
      <c r="N57" s="409"/>
      <c r="O57" s="409"/>
      <c r="P57" s="409"/>
      <c r="Q57" s="409"/>
      <c r="R57" s="340"/>
      <c r="T57" s="388"/>
      <c r="U57" s="409"/>
      <c r="V57" s="409"/>
      <c r="W57" s="409"/>
      <c r="X57" s="409"/>
      <c r="Y57" s="409"/>
      <c r="Z57" s="409"/>
      <c r="AA57" s="389"/>
      <c r="AT57" s="336" t="s">
        <v>1377</v>
      </c>
      <c r="AU57" s="336" t="s">
        <v>2</v>
      </c>
    </row>
    <row r="58" spans="2:65" s="338" customFormat="1" ht="22.5" customHeight="1">
      <c r="B58" s="373"/>
      <c r="C58" s="384" t="s">
        <v>1484</v>
      </c>
      <c r="D58" s="384" t="s">
        <v>1346</v>
      </c>
      <c r="E58" s="385" t="s">
        <v>1459</v>
      </c>
      <c r="F58" s="600" t="s">
        <v>1460</v>
      </c>
      <c r="G58" s="601"/>
      <c r="H58" s="601"/>
      <c r="I58" s="601"/>
      <c r="J58" s="386" t="s">
        <v>35</v>
      </c>
      <c r="K58" s="387">
        <v>1</v>
      </c>
      <c r="L58" s="602">
        <v>0</v>
      </c>
      <c r="M58" s="601"/>
      <c r="N58" s="602">
        <f>ROUND(L58*K58,2)</f>
        <v>0</v>
      </c>
      <c r="O58" s="598"/>
      <c r="P58" s="598"/>
      <c r="Q58" s="598"/>
      <c r="R58" s="378"/>
      <c r="T58" s="379" t="s">
        <v>1111</v>
      </c>
      <c r="U58" s="380" t="s">
        <v>1330</v>
      </c>
      <c r="V58" s="381">
        <v>0</v>
      </c>
      <c r="W58" s="381">
        <f>V58*K58</f>
        <v>0</v>
      </c>
      <c r="X58" s="381">
        <v>0</v>
      </c>
      <c r="Y58" s="381">
        <f>X58*K58</f>
        <v>0</v>
      </c>
      <c r="Z58" s="381">
        <v>0</v>
      </c>
      <c r="AA58" s="382">
        <f>Z58*K58</f>
        <v>0</v>
      </c>
      <c r="AR58" s="336" t="s">
        <v>1375</v>
      </c>
      <c r="AT58" s="336" t="s">
        <v>1346</v>
      </c>
      <c r="AU58" s="336" t="s">
        <v>2</v>
      </c>
      <c r="AY58" s="336" t="s">
        <v>1370</v>
      </c>
      <c r="BE58" s="383">
        <f>IF(U58="základní",N58,0)</f>
        <v>0</v>
      </c>
      <c r="BF58" s="383">
        <f>IF(U58="snížená",N58,0)</f>
        <v>0</v>
      </c>
      <c r="BG58" s="383">
        <f>IF(U58="zákl. přenesená",N58,0)</f>
        <v>0</v>
      </c>
      <c r="BH58" s="383">
        <f>IF(U58="sníž. přenesená",N58,0)</f>
        <v>0</v>
      </c>
      <c r="BI58" s="383">
        <f>IF(U58="nulová",N58,0)</f>
        <v>0</v>
      </c>
      <c r="BJ58" s="336" t="s">
        <v>1</v>
      </c>
      <c r="BK58" s="383">
        <f>ROUND(L58*K58,2)</f>
        <v>0</v>
      </c>
      <c r="BL58" s="336" t="s">
        <v>1371</v>
      </c>
      <c r="BM58" s="336" t="s">
        <v>1871</v>
      </c>
    </row>
    <row r="59" spans="2:65" s="338" customFormat="1" ht="22.5" customHeight="1">
      <c r="B59" s="373"/>
      <c r="C59" s="384" t="s">
        <v>1488</v>
      </c>
      <c r="D59" s="384" t="s">
        <v>1346</v>
      </c>
      <c r="E59" s="385" t="s">
        <v>1691</v>
      </c>
      <c r="F59" s="600" t="s">
        <v>1692</v>
      </c>
      <c r="G59" s="601"/>
      <c r="H59" s="601"/>
      <c r="I59" s="601"/>
      <c r="J59" s="386" t="s">
        <v>35</v>
      </c>
      <c r="K59" s="387">
        <v>1</v>
      </c>
      <c r="L59" s="602">
        <v>0</v>
      </c>
      <c r="M59" s="601"/>
      <c r="N59" s="602">
        <f>ROUND(L59*K59,2)</f>
        <v>0</v>
      </c>
      <c r="O59" s="598"/>
      <c r="P59" s="598"/>
      <c r="Q59" s="598"/>
      <c r="R59" s="378"/>
      <c r="T59" s="379" t="s">
        <v>1111</v>
      </c>
      <c r="U59" s="380" t="s">
        <v>1330</v>
      </c>
      <c r="V59" s="381">
        <v>0</v>
      </c>
      <c r="W59" s="381">
        <f>V59*K59</f>
        <v>0</v>
      </c>
      <c r="X59" s="381">
        <v>0</v>
      </c>
      <c r="Y59" s="381">
        <f>X59*K59</f>
        <v>0</v>
      </c>
      <c r="Z59" s="381">
        <v>0</v>
      </c>
      <c r="AA59" s="382">
        <f>Z59*K59</f>
        <v>0</v>
      </c>
      <c r="AR59" s="336" t="s">
        <v>1375</v>
      </c>
      <c r="AT59" s="336" t="s">
        <v>1346</v>
      </c>
      <c r="AU59" s="336" t="s">
        <v>2</v>
      </c>
      <c r="AY59" s="336" t="s">
        <v>1370</v>
      </c>
      <c r="BE59" s="383">
        <f>IF(U59="základní",N59,0)</f>
        <v>0</v>
      </c>
      <c r="BF59" s="383">
        <f>IF(U59="snížená",N59,0)</f>
        <v>0</v>
      </c>
      <c r="BG59" s="383">
        <f>IF(U59="zákl. přenesená",N59,0)</f>
        <v>0</v>
      </c>
      <c r="BH59" s="383">
        <f>IF(U59="sníž. přenesená",N59,0)</f>
        <v>0</v>
      </c>
      <c r="BI59" s="383">
        <f>IF(U59="nulová",N59,0)</f>
        <v>0</v>
      </c>
      <c r="BJ59" s="336" t="s">
        <v>1</v>
      </c>
      <c r="BK59" s="383">
        <f>ROUND(L59*K59,2)</f>
        <v>0</v>
      </c>
      <c r="BL59" s="336" t="s">
        <v>1371</v>
      </c>
      <c r="BM59" s="336" t="s">
        <v>1872</v>
      </c>
    </row>
    <row r="60" spans="2:65" s="338" customFormat="1" ht="22.5" customHeight="1">
      <c r="B60" s="373"/>
      <c r="C60" s="374" t="s">
        <v>1492</v>
      </c>
      <c r="D60" s="374" t="s">
        <v>1338</v>
      </c>
      <c r="E60" s="375" t="s">
        <v>1702</v>
      </c>
      <c r="F60" s="597" t="s">
        <v>1703</v>
      </c>
      <c r="G60" s="598"/>
      <c r="H60" s="598"/>
      <c r="I60" s="598"/>
      <c r="J60" s="376" t="s">
        <v>35</v>
      </c>
      <c r="K60" s="377">
        <v>47</v>
      </c>
      <c r="L60" s="599">
        <v>0</v>
      </c>
      <c r="M60" s="598"/>
      <c r="N60" s="599">
        <f>ROUND(L60*K60,2)</f>
        <v>0</v>
      </c>
      <c r="O60" s="598"/>
      <c r="P60" s="598"/>
      <c r="Q60" s="598"/>
      <c r="R60" s="378"/>
      <c r="T60" s="379" t="s">
        <v>1111</v>
      </c>
      <c r="U60" s="380" t="s">
        <v>1330</v>
      </c>
      <c r="V60" s="381">
        <v>1.32</v>
      </c>
      <c r="W60" s="381">
        <f>V60*K60</f>
        <v>62.040000000000006</v>
      </c>
      <c r="X60" s="381">
        <v>0</v>
      </c>
      <c r="Y60" s="381">
        <f>X60*K60</f>
        <v>0</v>
      </c>
      <c r="Z60" s="381">
        <v>0</v>
      </c>
      <c r="AA60" s="382">
        <f>Z60*K60</f>
        <v>0</v>
      </c>
      <c r="AR60" s="336" t="s">
        <v>1371</v>
      </c>
      <c r="AT60" s="336" t="s">
        <v>1338</v>
      </c>
      <c r="AU60" s="336" t="s">
        <v>2</v>
      </c>
      <c r="AY60" s="336" t="s">
        <v>1370</v>
      </c>
      <c r="BE60" s="383">
        <f>IF(U60="základní",N60,0)</f>
        <v>0</v>
      </c>
      <c r="BF60" s="383">
        <f>IF(U60="snížená",N60,0)</f>
        <v>0</v>
      </c>
      <c r="BG60" s="383">
        <f>IF(U60="zákl. přenesená",N60,0)</f>
        <v>0</v>
      </c>
      <c r="BH60" s="383">
        <f>IF(U60="sníž. přenesená",N60,0)</f>
        <v>0</v>
      </c>
      <c r="BI60" s="383">
        <f>IF(U60="nulová",N60,0)</f>
        <v>0</v>
      </c>
      <c r="BJ60" s="336" t="s">
        <v>1</v>
      </c>
      <c r="BK60" s="383">
        <f>ROUND(L60*K60,2)</f>
        <v>0</v>
      </c>
      <c r="BL60" s="336" t="s">
        <v>1371</v>
      </c>
      <c r="BM60" s="336" t="s">
        <v>1873</v>
      </c>
    </row>
    <row r="61" spans="2:65" s="338" customFormat="1" ht="22.5" customHeight="1">
      <c r="B61" s="373"/>
      <c r="C61" s="384" t="s">
        <v>1496</v>
      </c>
      <c r="D61" s="384" t="s">
        <v>1346</v>
      </c>
      <c r="E61" s="385" t="s">
        <v>1874</v>
      </c>
      <c r="F61" s="600" t="s">
        <v>1875</v>
      </c>
      <c r="G61" s="601"/>
      <c r="H61" s="601"/>
      <c r="I61" s="601"/>
      <c r="J61" s="386" t="s">
        <v>1394</v>
      </c>
      <c r="K61" s="387">
        <v>24</v>
      </c>
      <c r="L61" s="602">
        <v>0</v>
      </c>
      <c r="M61" s="601"/>
      <c r="N61" s="602">
        <f>ROUND(L61*K61,2)</f>
        <v>0</v>
      </c>
      <c r="O61" s="598"/>
      <c r="P61" s="598"/>
      <c r="Q61" s="598"/>
      <c r="R61" s="378"/>
      <c r="T61" s="379" t="s">
        <v>1111</v>
      </c>
      <c r="U61" s="380" t="s">
        <v>1330</v>
      </c>
      <c r="V61" s="381">
        <v>0</v>
      </c>
      <c r="W61" s="381">
        <f>V61*K61</f>
        <v>0</v>
      </c>
      <c r="X61" s="381">
        <v>0</v>
      </c>
      <c r="Y61" s="381">
        <f>X61*K61</f>
        <v>0</v>
      </c>
      <c r="Z61" s="381">
        <v>0</v>
      </c>
      <c r="AA61" s="382">
        <f>Z61*K61</f>
        <v>0</v>
      </c>
      <c r="AR61" s="336" t="s">
        <v>1375</v>
      </c>
      <c r="AT61" s="336" t="s">
        <v>1346</v>
      </c>
      <c r="AU61" s="336" t="s">
        <v>2</v>
      </c>
      <c r="AY61" s="336" t="s">
        <v>1370</v>
      </c>
      <c r="BE61" s="383">
        <f>IF(U61="základní",N61,0)</f>
        <v>0</v>
      </c>
      <c r="BF61" s="383">
        <f>IF(U61="snížená",N61,0)</f>
        <v>0</v>
      </c>
      <c r="BG61" s="383">
        <f>IF(U61="zákl. přenesená",N61,0)</f>
        <v>0</v>
      </c>
      <c r="BH61" s="383">
        <f>IF(U61="sníž. přenesená",N61,0)</f>
        <v>0</v>
      </c>
      <c r="BI61" s="383">
        <f>IF(U61="nulová",N61,0)</f>
        <v>0</v>
      </c>
      <c r="BJ61" s="336" t="s">
        <v>1</v>
      </c>
      <c r="BK61" s="383">
        <f>ROUND(L61*K61,2)</f>
        <v>0</v>
      </c>
      <c r="BL61" s="336" t="s">
        <v>1371</v>
      </c>
      <c r="BM61" s="336" t="s">
        <v>1876</v>
      </c>
    </row>
    <row r="62" spans="2:65" s="338" customFormat="1" ht="30" customHeight="1">
      <c r="B62" s="339"/>
      <c r="C62" s="409"/>
      <c r="D62" s="409"/>
      <c r="E62" s="409"/>
      <c r="F62" s="580" t="s">
        <v>1877</v>
      </c>
      <c r="G62" s="581"/>
      <c r="H62" s="581"/>
      <c r="I62" s="581"/>
      <c r="J62" s="409"/>
      <c r="K62" s="409"/>
      <c r="L62" s="409"/>
      <c r="M62" s="409"/>
      <c r="N62" s="409"/>
      <c r="O62" s="409"/>
      <c r="P62" s="409"/>
      <c r="Q62" s="409"/>
      <c r="R62" s="340"/>
      <c r="T62" s="388"/>
      <c r="U62" s="409"/>
      <c r="V62" s="409"/>
      <c r="W62" s="409"/>
      <c r="X62" s="409"/>
      <c r="Y62" s="409"/>
      <c r="Z62" s="409"/>
      <c r="AA62" s="389"/>
      <c r="AT62" s="336" t="s">
        <v>1377</v>
      </c>
      <c r="AU62" s="336" t="s">
        <v>2</v>
      </c>
    </row>
    <row r="63" spans="2:65" s="338" customFormat="1" ht="31.5" customHeight="1">
      <c r="B63" s="373"/>
      <c r="C63" s="384" t="s">
        <v>1390</v>
      </c>
      <c r="D63" s="384" t="s">
        <v>1346</v>
      </c>
      <c r="E63" s="385" t="s">
        <v>1878</v>
      </c>
      <c r="F63" s="600" t="s">
        <v>1879</v>
      </c>
      <c r="G63" s="601"/>
      <c r="H63" s="601"/>
      <c r="I63" s="601"/>
      <c r="J63" s="386" t="s">
        <v>1394</v>
      </c>
      <c r="K63" s="387">
        <v>23</v>
      </c>
      <c r="L63" s="602">
        <v>0</v>
      </c>
      <c r="M63" s="601"/>
      <c r="N63" s="602">
        <f>ROUND(L63*K63,2)</f>
        <v>0</v>
      </c>
      <c r="O63" s="598"/>
      <c r="P63" s="598"/>
      <c r="Q63" s="598"/>
      <c r="R63" s="378"/>
      <c r="T63" s="379" t="s">
        <v>1111</v>
      </c>
      <c r="U63" s="380" t="s">
        <v>1330</v>
      </c>
      <c r="V63" s="381">
        <v>0</v>
      </c>
      <c r="W63" s="381">
        <f>V63*K63</f>
        <v>0</v>
      </c>
      <c r="X63" s="381">
        <v>0</v>
      </c>
      <c r="Y63" s="381">
        <f>X63*K63</f>
        <v>0</v>
      </c>
      <c r="Z63" s="381">
        <v>0</v>
      </c>
      <c r="AA63" s="382">
        <f>Z63*K63</f>
        <v>0</v>
      </c>
      <c r="AR63" s="336" t="s">
        <v>1375</v>
      </c>
      <c r="AT63" s="336" t="s">
        <v>1346</v>
      </c>
      <c r="AU63" s="336" t="s">
        <v>2</v>
      </c>
      <c r="AY63" s="336" t="s">
        <v>1370</v>
      </c>
      <c r="BE63" s="383">
        <f>IF(U63="základní",N63,0)</f>
        <v>0</v>
      </c>
      <c r="BF63" s="383">
        <f>IF(U63="snížená",N63,0)</f>
        <v>0</v>
      </c>
      <c r="BG63" s="383">
        <f>IF(U63="zákl. přenesená",N63,0)</f>
        <v>0</v>
      </c>
      <c r="BH63" s="383">
        <f>IF(U63="sníž. přenesená",N63,0)</f>
        <v>0</v>
      </c>
      <c r="BI63" s="383">
        <f>IF(U63="nulová",N63,0)</f>
        <v>0</v>
      </c>
      <c r="BJ63" s="336" t="s">
        <v>1</v>
      </c>
      <c r="BK63" s="383">
        <f>ROUND(L63*K63,2)</f>
        <v>0</v>
      </c>
      <c r="BL63" s="336" t="s">
        <v>1371</v>
      </c>
      <c r="BM63" s="336" t="s">
        <v>1880</v>
      </c>
    </row>
    <row r="64" spans="2:65" s="338" customFormat="1" ht="30" customHeight="1">
      <c r="B64" s="339"/>
      <c r="C64" s="409"/>
      <c r="D64" s="409"/>
      <c r="E64" s="409"/>
      <c r="F64" s="580" t="s">
        <v>1881</v>
      </c>
      <c r="G64" s="581"/>
      <c r="H64" s="581"/>
      <c r="I64" s="581"/>
      <c r="J64" s="409"/>
      <c r="K64" s="409"/>
      <c r="L64" s="409"/>
      <c r="M64" s="409"/>
      <c r="N64" s="409"/>
      <c r="O64" s="409"/>
      <c r="P64" s="409"/>
      <c r="Q64" s="409"/>
      <c r="R64" s="340"/>
      <c r="T64" s="388"/>
      <c r="U64" s="409"/>
      <c r="V64" s="409"/>
      <c r="W64" s="409"/>
      <c r="X64" s="409"/>
      <c r="Y64" s="409"/>
      <c r="Z64" s="409"/>
      <c r="AA64" s="389"/>
      <c r="AT64" s="336" t="s">
        <v>1377</v>
      </c>
      <c r="AU64" s="336" t="s">
        <v>2</v>
      </c>
    </row>
    <row r="65" spans="2:65" s="338" customFormat="1" ht="22.5" customHeight="1">
      <c r="B65" s="373"/>
      <c r="C65" s="384" t="s">
        <v>1498</v>
      </c>
      <c r="D65" s="384" t="s">
        <v>1346</v>
      </c>
      <c r="E65" s="385" t="s">
        <v>1882</v>
      </c>
      <c r="F65" s="600" t="s">
        <v>1883</v>
      </c>
      <c r="G65" s="601"/>
      <c r="H65" s="601"/>
      <c r="I65" s="601"/>
      <c r="J65" s="386" t="s">
        <v>1394</v>
      </c>
      <c r="K65" s="387">
        <v>3</v>
      </c>
      <c r="L65" s="602">
        <v>0</v>
      </c>
      <c r="M65" s="601"/>
      <c r="N65" s="602">
        <f>ROUND(L65*K65,2)</f>
        <v>0</v>
      </c>
      <c r="O65" s="598"/>
      <c r="P65" s="598"/>
      <c r="Q65" s="598"/>
      <c r="R65" s="378"/>
      <c r="T65" s="379" t="s">
        <v>1111</v>
      </c>
      <c r="U65" s="380" t="s">
        <v>1330</v>
      </c>
      <c r="V65" s="381">
        <v>0</v>
      </c>
      <c r="W65" s="381">
        <f>V65*K65</f>
        <v>0</v>
      </c>
      <c r="X65" s="381">
        <v>0</v>
      </c>
      <c r="Y65" s="381">
        <f>X65*K65</f>
        <v>0</v>
      </c>
      <c r="Z65" s="381">
        <v>0</v>
      </c>
      <c r="AA65" s="382">
        <f>Z65*K65</f>
        <v>0</v>
      </c>
      <c r="AR65" s="336" t="s">
        <v>1375</v>
      </c>
      <c r="AT65" s="336" t="s">
        <v>1346</v>
      </c>
      <c r="AU65" s="336" t="s">
        <v>2</v>
      </c>
      <c r="AY65" s="336" t="s">
        <v>1370</v>
      </c>
      <c r="BE65" s="383">
        <f>IF(U65="základní",N65,0)</f>
        <v>0</v>
      </c>
      <c r="BF65" s="383">
        <f>IF(U65="snížená",N65,0)</f>
        <v>0</v>
      </c>
      <c r="BG65" s="383">
        <f>IF(U65="zákl. přenesená",N65,0)</f>
        <v>0</v>
      </c>
      <c r="BH65" s="383">
        <f>IF(U65="sníž. přenesená",N65,0)</f>
        <v>0</v>
      </c>
      <c r="BI65" s="383">
        <f>IF(U65="nulová",N65,0)</f>
        <v>0</v>
      </c>
      <c r="BJ65" s="336" t="s">
        <v>1</v>
      </c>
      <c r="BK65" s="383">
        <f>ROUND(L65*K65,2)</f>
        <v>0</v>
      </c>
      <c r="BL65" s="336" t="s">
        <v>1371</v>
      </c>
      <c r="BM65" s="336" t="s">
        <v>1884</v>
      </c>
    </row>
    <row r="66" spans="2:65" s="338" customFormat="1" ht="30" customHeight="1">
      <c r="B66" s="339"/>
      <c r="C66" s="409"/>
      <c r="D66" s="409"/>
      <c r="E66" s="409"/>
      <c r="F66" s="580" t="s">
        <v>1885</v>
      </c>
      <c r="G66" s="581"/>
      <c r="H66" s="581"/>
      <c r="I66" s="581"/>
      <c r="J66" s="409"/>
      <c r="K66" s="409"/>
      <c r="L66" s="409"/>
      <c r="M66" s="409"/>
      <c r="N66" s="409"/>
      <c r="O66" s="409"/>
      <c r="P66" s="409"/>
      <c r="Q66" s="409"/>
      <c r="R66" s="340"/>
      <c r="T66" s="388"/>
      <c r="U66" s="409"/>
      <c r="V66" s="409"/>
      <c r="W66" s="409"/>
      <c r="X66" s="409"/>
      <c r="Y66" s="409"/>
      <c r="Z66" s="409"/>
      <c r="AA66" s="389"/>
      <c r="AT66" s="336" t="s">
        <v>1377</v>
      </c>
      <c r="AU66" s="336" t="s">
        <v>2</v>
      </c>
    </row>
    <row r="67" spans="2:65" s="338" customFormat="1" ht="22.5" customHeight="1">
      <c r="B67" s="373"/>
      <c r="C67" s="384" t="s">
        <v>1499</v>
      </c>
      <c r="D67" s="384" t="s">
        <v>1346</v>
      </c>
      <c r="E67" s="385" t="s">
        <v>1886</v>
      </c>
      <c r="F67" s="600" t="s">
        <v>1887</v>
      </c>
      <c r="G67" s="601"/>
      <c r="H67" s="601"/>
      <c r="I67" s="601"/>
      <c r="J67" s="386" t="s">
        <v>1394</v>
      </c>
      <c r="K67" s="387">
        <v>3</v>
      </c>
      <c r="L67" s="602">
        <v>0</v>
      </c>
      <c r="M67" s="601"/>
      <c r="N67" s="602">
        <f>ROUND(L67*K67,2)</f>
        <v>0</v>
      </c>
      <c r="O67" s="598"/>
      <c r="P67" s="598"/>
      <c r="Q67" s="598"/>
      <c r="R67" s="378"/>
      <c r="T67" s="379" t="s">
        <v>1111</v>
      </c>
      <c r="U67" s="380" t="s">
        <v>1330</v>
      </c>
      <c r="V67" s="381">
        <v>0</v>
      </c>
      <c r="W67" s="381">
        <f>V67*K67</f>
        <v>0</v>
      </c>
      <c r="X67" s="381">
        <v>0</v>
      </c>
      <c r="Y67" s="381">
        <f>X67*K67</f>
        <v>0</v>
      </c>
      <c r="Z67" s="381">
        <v>0</v>
      </c>
      <c r="AA67" s="382">
        <f>Z67*K67</f>
        <v>0</v>
      </c>
      <c r="AR67" s="336" t="s">
        <v>1375</v>
      </c>
      <c r="AT67" s="336" t="s">
        <v>1346</v>
      </c>
      <c r="AU67" s="336" t="s">
        <v>2</v>
      </c>
      <c r="AY67" s="336" t="s">
        <v>1370</v>
      </c>
      <c r="BE67" s="383">
        <f>IF(U67="základní",N67,0)</f>
        <v>0</v>
      </c>
      <c r="BF67" s="383">
        <f>IF(U67="snížená",N67,0)</f>
        <v>0</v>
      </c>
      <c r="BG67" s="383">
        <f>IF(U67="zákl. přenesená",N67,0)</f>
        <v>0</v>
      </c>
      <c r="BH67" s="383">
        <f>IF(U67="sníž. přenesená",N67,0)</f>
        <v>0</v>
      </c>
      <c r="BI67" s="383">
        <f>IF(U67="nulová",N67,0)</f>
        <v>0</v>
      </c>
      <c r="BJ67" s="336" t="s">
        <v>1</v>
      </c>
      <c r="BK67" s="383">
        <f>ROUND(L67*K67,2)</f>
        <v>0</v>
      </c>
      <c r="BL67" s="336" t="s">
        <v>1371</v>
      </c>
      <c r="BM67" s="336" t="s">
        <v>1888</v>
      </c>
    </row>
    <row r="68" spans="2:65" s="338" customFormat="1" ht="30" customHeight="1">
      <c r="B68" s="339"/>
      <c r="C68" s="409"/>
      <c r="D68" s="409"/>
      <c r="E68" s="409"/>
      <c r="F68" s="580" t="s">
        <v>1889</v>
      </c>
      <c r="G68" s="581"/>
      <c r="H68" s="581"/>
      <c r="I68" s="581"/>
      <c r="J68" s="409"/>
      <c r="K68" s="409"/>
      <c r="L68" s="409"/>
      <c r="M68" s="409"/>
      <c r="N68" s="409"/>
      <c r="O68" s="409"/>
      <c r="P68" s="409"/>
      <c r="Q68" s="409"/>
      <c r="R68" s="340"/>
      <c r="T68" s="388"/>
      <c r="U68" s="409"/>
      <c r="V68" s="409"/>
      <c r="W68" s="409"/>
      <c r="X68" s="409"/>
      <c r="Y68" s="409"/>
      <c r="Z68" s="409"/>
      <c r="AA68" s="389"/>
      <c r="AT68" s="336" t="s">
        <v>1377</v>
      </c>
      <c r="AU68" s="336" t="s">
        <v>2</v>
      </c>
    </row>
    <row r="69" spans="2:65" s="338" customFormat="1" ht="22.5" customHeight="1">
      <c r="B69" s="373"/>
      <c r="C69" s="384" t="s">
        <v>1500</v>
      </c>
      <c r="D69" s="384" t="s">
        <v>1346</v>
      </c>
      <c r="E69" s="385" t="s">
        <v>1890</v>
      </c>
      <c r="F69" s="600" t="s">
        <v>1891</v>
      </c>
      <c r="G69" s="601"/>
      <c r="H69" s="601"/>
      <c r="I69" s="601"/>
      <c r="J69" s="386" t="s">
        <v>1394</v>
      </c>
      <c r="K69" s="387">
        <v>1</v>
      </c>
      <c r="L69" s="602">
        <v>0</v>
      </c>
      <c r="M69" s="601"/>
      <c r="N69" s="602">
        <f>ROUND(L69*K69,2)</f>
        <v>0</v>
      </c>
      <c r="O69" s="598"/>
      <c r="P69" s="598"/>
      <c r="Q69" s="598"/>
      <c r="R69" s="378"/>
      <c r="T69" s="379" t="s">
        <v>1111</v>
      </c>
      <c r="U69" s="380" t="s">
        <v>1330</v>
      </c>
      <c r="V69" s="381">
        <v>0</v>
      </c>
      <c r="W69" s="381">
        <f>V69*K69</f>
        <v>0</v>
      </c>
      <c r="X69" s="381">
        <v>0</v>
      </c>
      <c r="Y69" s="381">
        <f>X69*K69</f>
        <v>0</v>
      </c>
      <c r="Z69" s="381">
        <v>0</v>
      </c>
      <c r="AA69" s="382">
        <f>Z69*K69</f>
        <v>0</v>
      </c>
      <c r="AR69" s="336" t="s">
        <v>1375</v>
      </c>
      <c r="AT69" s="336" t="s">
        <v>1346</v>
      </c>
      <c r="AU69" s="336" t="s">
        <v>2</v>
      </c>
      <c r="AY69" s="336" t="s">
        <v>1370</v>
      </c>
      <c r="BE69" s="383">
        <f>IF(U69="základní",N69,0)</f>
        <v>0</v>
      </c>
      <c r="BF69" s="383">
        <f>IF(U69="snížená",N69,0)</f>
        <v>0</v>
      </c>
      <c r="BG69" s="383">
        <f>IF(U69="zákl. přenesená",N69,0)</f>
        <v>0</v>
      </c>
      <c r="BH69" s="383">
        <f>IF(U69="sníž. přenesená",N69,0)</f>
        <v>0</v>
      </c>
      <c r="BI69" s="383">
        <f>IF(U69="nulová",N69,0)</f>
        <v>0</v>
      </c>
      <c r="BJ69" s="336" t="s">
        <v>1</v>
      </c>
      <c r="BK69" s="383">
        <f>ROUND(L69*K69,2)</f>
        <v>0</v>
      </c>
      <c r="BL69" s="336" t="s">
        <v>1371</v>
      </c>
      <c r="BM69" s="336" t="s">
        <v>1892</v>
      </c>
    </row>
    <row r="70" spans="2:65" s="338" customFormat="1" ht="22.5" customHeight="1">
      <c r="B70" s="373"/>
      <c r="C70" s="384" t="s">
        <v>1501</v>
      </c>
      <c r="D70" s="384" t="s">
        <v>1346</v>
      </c>
      <c r="E70" s="385" t="s">
        <v>1893</v>
      </c>
      <c r="F70" s="600" t="s">
        <v>1894</v>
      </c>
      <c r="G70" s="601"/>
      <c r="H70" s="601"/>
      <c r="I70" s="601"/>
      <c r="J70" s="386" t="s">
        <v>1394</v>
      </c>
      <c r="K70" s="387">
        <v>5</v>
      </c>
      <c r="L70" s="602">
        <v>0</v>
      </c>
      <c r="M70" s="601"/>
      <c r="N70" s="602">
        <f>ROUND(L70*K70,2)</f>
        <v>0</v>
      </c>
      <c r="O70" s="598"/>
      <c r="P70" s="598"/>
      <c r="Q70" s="598"/>
      <c r="R70" s="378"/>
      <c r="T70" s="379" t="s">
        <v>1111</v>
      </c>
      <c r="U70" s="380" t="s">
        <v>1330</v>
      </c>
      <c r="V70" s="381">
        <v>0</v>
      </c>
      <c r="W70" s="381">
        <f>V70*K70</f>
        <v>0</v>
      </c>
      <c r="X70" s="381">
        <v>0</v>
      </c>
      <c r="Y70" s="381">
        <f>X70*K70</f>
        <v>0</v>
      </c>
      <c r="Z70" s="381">
        <v>0</v>
      </c>
      <c r="AA70" s="382">
        <f>Z70*K70</f>
        <v>0</v>
      </c>
      <c r="AR70" s="336" t="s">
        <v>1375</v>
      </c>
      <c r="AT70" s="336" t="s">
        <v>1346</v>
      </c>
      <c r="AU70" s="336" t="s">
        <v>2</v>
      </c>
      <c r="AY70" s="336" t="s">
        <v>1370</v>
      </c>
      <c r="BE70" s="383">
        <f>IF(U70="základní",N70,0)</f>
        <v>0</v>
      </c>
      <c r="BF70" s="383">
        <f>IF(U70="snížená",N70,0)</f>
        <v>0</v>
      </c>
      <c r="BG70" s="383">
        <f>IF(U70="zákl. přenesená",N70,0)</f>
        <v>0</v>
      </c>
      <c r="BH70" s="383">
        <f>IF(U70="sníž. přenesená",N70,0)</f>
        <v>0</v>
      </c>
      <c r="BI70" s="383">
        <f>IF(U70="nulová",N70,0)</f>
        <v>0</v>
      </c>
      <c r="BJ70" s="336" t="s">
        <v>1</v>
      </c>
      <c r="BK70" s="383">
        <f>ROUND(L70*K70,2)</f>
        <v>0</v>
      </c>
      <c r="BL70" s="336" t="s">
        <v>1371</v>
      </c>
      <c r="BM70" s="336" t="s">
        <v>1895</v>
      </c>
    </row>
    <row r="71" spans="2:65" s="338" customFormat="1" ht="30" customHeight="1">
      <c r="B71" s="339"/>
      <c r="C71" s="409"/>
      <c r="D71" s="409"/>
      <c r="E71" s="409"/>
      <c r="F71" s="580" t="s">
        <v>1896</v>
      </c>
      <c r="G71" s="581"/>
      <c r="H71" s="581"/>
      <c r="I71" s="581"/>
      <c r="J71" s="409"/>
      <c r="K71" s="409"/>
      <c r="L71" s="409"/>
      <c r="M71" s="409"/>
      <c r="N71" s="409"/>
      <c r="O71" s="409"/>
      <c r="P71" s="409"/>
      <c r="Q71" s="409"/>
      <c r="R71" s="340"/>
      <c r="T71" s="388"/>
      <c r="U71" s="409"/>
      <c r="V71" s="409"/>
      <c r="W71" s="409"/>
      <c r="X71" s="409"/>
      <c r="Y71" s="409"/>
      <c r="Z71" s="409"/>
      <c r="AA71" s="389"/>
      <c r="AT71" s="336" t="s">
        <v>1377</v>
      </c>
      <c r="AU71" s="336" t="s">
        <v>2</v>
      </c>
    </row>
    <row r="72" spans="2:65" s="338" customFormat="1" ht="22.5" customHeight="1">
      <c r="B72" s="373"/>
      <c r="C72" s="384" t="s">
        <v>1502</v>
      </c>
      <c r="D72" s="384" t="s">
        <v>1346</v>
      </c>
      <c r="E72" s="385" t="s">
        <v>1897</v>
      </c>
      <c r="F72" s="600" t="s">
        <v>1898</v>
      </c>
      <c r="G72" s="601"/>
      <c r="H72" s="601"/>
      <c r="I72" s="601"/>
      <c r="J72" s="386" t="s">
        <v>1394</v>
      </c>
      <c r="K72" s="387">
        <v>1</v>
      </c>
      <c r="L72" s="602">
        <v>0</v>
      </c>
      <c r="M72" s="601"/>
      <c r="N72" s="602">
        <f>ROUND(L72*K72,2)</f>
        <v>0</v>
      </c>
      <c r="O72" s="598"/>
      <c r="P72" s="598"/>
      <c r="Q72" s="598"/>
      <c r="R72" s="378"/>
      <c r="T72" s="379" t="s">
        <v>1111</v>
      </c>
      <c r="U72" s="380" t="s">
        <v>1330</v>
      </c>
      <c r="V72" s="381">
        <v>0</v>
      </c>
      <c r="W72" s="381">
        <f>V72*K72</f>
        <v>0</v>
      </c>
      <c r="X72" s="381">
        <v>0</v>
      </c>
      <c r="Y72" s="381">
        <f>X72*K72</f>
        <v>0</v>
      </c>
      <c r="Z72" s="381">
        <v>0</v>
      </c>
      <c r="AA72" s="382">
        <f>Z72*K72</f>
        <v>0</v>
      </c>
      <c r="AR72" s="336" t="s">
        <v>1375</v>
      </c>
      <c r="AT72" s="336" t="s">
        <v>1346</v>
      </c>
      <c r="AU72" s="336" t="s">
        <v>2</v>
      </c>
      <c r="AY72" s="336" t="s">
        <v>1370</v>
      </c>
      <c r="BE72" s="383">
        <f>IF(U72="základní",N72,0)</f>
        <v>0</v>
      </c>
      <c r="BF72" s="383">
        <f>IF(U72="snížená",N72,0)</f>
        <v>0</v>
      </c>
      <c r="BG72" s="383">
        <f>IF(U72="zákl. přenesená",N72,0)</f>
        <v>0</v>
      </c>
      <c r="BH72" s="383">
        <f>IF(U72="sníž. přenesená",N72,0)</f>
        <v>0</v>
      </c>
      <c r="BI72" s="383">
        <f>IF(U72="nulová",N72,0)</f>
        <v>0</v>
      </c>
      <c r="BJ72" s="336" t="s">
        <v>1</v>
      </c>
      <c r="BK72" s="383">
        <f>ROUND(L72*K72,2)</f>
        <v>0</v>
      </c>
      <c r="BL72" s="336" t="s">
        <v>1371</v>
      </c>
      <c r="BM72" s="336" t="s">
        <v>1899</v>
      </c>
    </row>
    <row r="73" spans="2:65" s="338" customFormat="1" ht="22.5" customHeight="1">
      <c r="B73" s="373"/>
      <c r="C73" s="384" t="s">
        <v>1503</v>
      </c>
      <c r="D73" s="384" t="s">
        <v>1346</v>
      </c>
      <c r="E73" s="385" t="s">
        <v>1900</v>
      </c>
      <c r="F73" s="600" t="s">
        <v>1901</v>
      </c>
      <c r="G73" s="601"/>
      <c r="H73" s="601"/>
      <c r="I73" s="601"/>
      <c r="J73" s="386" t="s">
        <v>1394</v>
      </c>
      <c r="K73" s="387">
        <v>1</v>
      </c>
      <c r="L73" s="602">
        <v>0</v>
      </c>
      <c r="M73" s="601"/>
      <c r="N73" s="602">
        <f>ROUND(L73*K73,2)</f>
        <v>0</v>
      </c>
      <c r="O73" s="598"/>
      <c r="P73" s="598"/>
      <c r="Q73" s="598"/>
      <c r="R73" s="378"/>
      <c r="T73" s="379" t="s">
        <v>1111</v>
      </c>
      <c r="U73" s="380" t="s">
        <v>1330</v>
      </c>
      <c r="V73" s="381">
        <v>0</v>
      </c>
      <c r="W73" s="381">
        <f>V73*K73</f>
        <v>0</v>
      </c>
      <c r="X73" s="381">
        <v>0</v>
      </c>
      <c r="Y73" s="381">
        <f>X73*K73</f>
        <v>0</v>
      </c>
      <c r="Z73" s="381">
        <v>0</v>
      </c>
      <c r="AA73" s="382">
        <f>Z73*K73</f>
        <v>0</v>
      </c>
      <c r="AR73" s="336" t="s">
        <v>1375</v>
      </c>
      <c r="AT73" s="336" t="s">
        <v>1346</v>
      </c>
      <c r="AU73" s="336" t="s">
        <v>2</v>
      </c>
      <c r="AY73" s="336" t="s">
        <v>1370</v>
      </c>
      <c r="BE73" s="383">
        <f>IF(U73="základní",N73,0)</f>
        <v>0</v>
      </c>
      <c r="BF73" s="383">
        <f>IF(U73="snížená",N73,0)</f>
        <v>0</v>
      </c>
      <c r="BG73" s="383">
        <f>IF(U73="zákl. přenesená",N73,0)</f>
        <v>0</v>
      </c>
      <c r="BH73" s="383">
        <f>IF(U73="sníž. přenesená",N73,0)</f>
        <v>0</v>
      </c>
      <c r="BI73" s="383">
        <f>IF(U73="nulová",N73,0)</f>
        <v>0</v>
      </c>
      <c r="BJ73" s="336" t="s">
        <v>1</v>
      </c>
      <c r="BK73" s="383">
        <f>ROUND(L73*K73,2)</f>
        <v>0</v>
      </c>
      <c r="BL73" s="336" t="s">
        <v>1371</v>
      </c>
      <c r="BM73" s="336" t="s">
        <v>1902</v>
      </c>
    </row>
    <row r="74" spans="2:65" s="338" customFormat="1" ht="22.5" customHeight="1">
      <c r="B74" s="373"/>
      <c r="C74" s="384" t="s">
        <v>1604</v>
      </c>
      <c r="D74" s="384" t="s">
        <v>1346</v>
      </c>
      <c r="E74" s="385" t="s">
        <v>1903</v>
      </c>
      <c r="F74" s="600" t="s">
        <v>1904</v>
      </c>
      <c r="G74" s="601"/>
      <c r="H74" s="601"/>
      <c r="I74" s="601"/>
      <c r="J74" s="386" t="s">
        <v>1394</v>
      </c>
      <c r="K74" s="387">
        <v>8</v>
      </c>
      <c r="L74" s="602">
        <v>0</v>
      </c>
      <c r="M74" s="601"/>
      <c r="N74" s="602">
        <f>ROUND(L74*K74,2)</f>
        <v>0</v>
      </c>
      <c r="O74" s="598"/>
      <c r="P74" s="598"/>
      <c r="Q74" s="598"/>
      <c r="R74" s="378"/>
      <c r="T74" s="379" t="s">
        <v>1111</v>
      </c>
      <c r="U74" s="380" t="s">
        <v>1330</v>
      </c>
      <c r="V74" s="381">
        <v>0</v>
      </c>
      <c r="W74" s="381">
        <f>V74*K74</f>
        <v>0</v>
      </c>
      <c r="X74" s="381">
        <v>0</v>
      </c>
      <c r="Y74" s="381">
        <f>X74*K74</f>
        <v>0</v>
      </c>
      <c r="Z74" s="381">
        <v>0</v>
      </c>
      <c r="AA74" s="382">
        <f>Z74*K74</f>
        <v>0</v>
      </c>
      <c r="AR74" s="336" t="s">
        <v>1375</v>
      </c>
      <c r="AT74" s="336" t="s">
        <v>1346</v>
      </c>
      <c r="AU74" s="336" t="s">
        <v>2</v>
      </c>
      <c r="AY74" s="336" t="s">
        <v>1370</v>
      </c>
      <c r="BE74" s="383">
        <f>IF(U74="základní",N74,0)</f>
        <v>0</v>
      </c>
      <c r="BF74" s="383">
        <f>IF(U74="snížená",N74,0)</f>
        <v>0</v>
      </c>
      <c r="BG74" s="383">
        <f>IF(U74="zákl. přenesená",N74,0)</f>
        <v>0</v>
      </c>
      <c r="BH74" s="383">
        <f>IF(U74="sníž. přenesená",N74,0)</f>
        <v>0</v>
      </c>
      <c r="BI74" s="383">
        <f>IF(U74="nulová",N74,0)</f>
        <v>0</v>
      </c>
      <c r="BJ74" s="336" t="s">
        <v>1</v>
      </c>
      <c r="BK74" s="383">
        <f>ROUND(L74*K74,2)</f>
        <v>0</v>
      </c>
      <c r="BL74" s="336" t="s">
        <v>1371</v>
      </c>
      <c r="BM74" s="336" t="s">
        <v>1905</v>
      </c>
    </row>
    <row r="75" spans="2:65" s="338" customFormat="1" ht="22.5" customHeight="1">
      <c r="B75" s="339"/>
      <c r="C75" s="409"/>
      <c r="D75" s="409"/>
      <c r="E75" s="409"/>
      <c r="F75" s="580" t="s">
        <v>1906</v>
      </c>
      <c r="G75" s="581"/>
      <c r="H75" s="581"/>
      <c r="I75" s="581"/>
      <c r="J75" s="409"/>
      <c r="K75" s="409"/>
      <c r="L75" s="409"/>
      <c r="M75" s="409"/>
      <c r="N75" s="409"/>
      <c r="O75" s="409"/>
      <c r="P75" s="409"/>
      <c r="Q75" s="409"/>
      <c r="R75" s="340"/>
      <c r="T75" s="388"/>
      <c r="U75" s="409"/>
      <c r="V75" s="409"/>
      <c r="W75" s="409"/>
      <c r="X75" s="409"/>
      <c r="Y75" s="409"/>
      <c r="Z75" s="409"/>
      <c r="AA75" s="389"/>
      <c r="AT75" s="336" t="s">
        <v>1377</v>
      </c>
      <c r="AU75" s="336" t="s">
        <v>2</v>
      </c>
    </row>
    <row r="76" spans="2:65" s="338" customFormat="1" ht="31.5" customHeight="1">
      <c r="B76" s="373"/>
      <c r="C76" s="384" t="s">
        <v>1605</v>
      </c>
      <c r="D76" s="384" t="s">
        <v>1346</v>
      </c>
      <c r="E76" s="385" t="s">
        <v>1907</v>
      </c>
      <c r="F76" s="600" t="s">
        <v>1908</v>
      </c>
      <c r="G76" s="601"/>
      <c r="H76" s="601"/>
      <c r="I76" s="601"/>
      <c r="J76" s="386" t="s">
        <v>1394</v>
      </c>
      <c r="K76" s="387">
        <v>6</v>
      </c>
      <c r="L76" s="602">
        <v>0</v>
      </c>
      <c r="M76" s="601"/>
      <c r="N76" s="602">
        <f>ROUND(L76*K76,2)</f>
        <v>0</v>
      </c>
      <c r="O76" s="598"/>
      <c r="P76" s="598"/>
      <c r="Q76" s="598"/>
      <c r="R76" s="378"/>
      <c r="T76" s="379" t="s">
        <v>1111</v>
      </c>
      <c r="U76" s="380" t="s">
        <v>1330</v>
      </c>
      <c r="V76" s="381">
        <v>0</v>
      </c>
      <c r="W76" s="381">
        <f>V76*K76</f>
        <v>0</v>
      </c>
      <c r="X76" s="381">
        <v>0</v>
      </c>
      <c r="Y76" s="381">
        <f>X76*K76</f>
        <v>0</v>
      </c>
      <c r="Z76" s="381">
        <v>0</v>
      </c>
      <c r="AA76" s="382">
        <f>Z76*K76</f>
        <v>0</v>
      </c>
      <c r="AR76" s="336" t="s">
        <v>1375</v>
      </c>
      <c r="AT76" s="336" t="s">
        <v>1346</v>
      </c>
      <c r="AU76" s="336" t="s">
        <v>2</v>
      </c>
      <c r="AY76" s="336" t="s">
        <v>1370</v>
      </c>
      <c r="BE76" s="383">
        <f>IF(U76="základní",N76,0)</f>
        <v>0</v>
      </c>
      <c r="BF76" s="383">
        <f>IF(U76="snížená",N76,0)</f>
        <v>0</v>
      </c>
      <c r="BG76" s="383">
        <f>IF(U76="zákl. přenesená",N76,0)</f>
        <v>0</v>
      </c>
      <c r="BH76" s="383">
        <f>IF(U76="sníž. přenesená",N76,0)</f>
        <v>0</v>
      </c>
      <c r="BI76" s="383">
        <f>IF(U76="nulová",N76,0)</f>
        <v>0</v>
      </c>
      <c r="BJ76" s="336" t="s">
        <v>1</v>
      </c>
      <c r="BK76" s="383">
        <f>ROUND(L76*K76,2)</f>
        <v>0</v>
      </c>
      <c r="BL76" s="336" t="s">
        <v>1371</v>
      </c>
      <c r="BM76" s="336" t="s">
        <v>1909</v>
      </c>
    </row>
    <row r="77" spans="2:65" s="338" customFormat="1" ht="30" customHeight="1">
      <c r="B77" s="339"/>
      <c r="C77" s="409"/>
      <c r="D77" s="409"/>
      <c r="E77" s="409"/>
      <c r="F77" s="580" t="s">
        <v>1910</v>
      </c>
      <c r="G77" s="581"/>
      <c r="H77" s="581"/>
      <c r="I77" s="581"/>
      <c r="J77" s="409"/>
      <c r="K77" s="409"/>
      <c r="L77" s="409"/>
      <c r="M77" s="409"/>
      <c r="N77" s="409"/>
      <c r="O77" s="409"/>
      <c r="P77" s="409"/>
      <c r="Q77" s="409"/>
      <c r="R77" s="340"/>
      <c r="T77" s="388"/>
      <c r="U77" s="409"/>
      <c r="V77" s="409"/>
      <c r="W77" s="409"/>
      <c r="X77" s="409"/>
      <c r="Y77" s="409"/>
      <c r="Z77" s="409"/>
      <c r="AA77" s="389"/>
      <c r="AT77" s="336" t="s">
        <v>1377</v>
      </c>
      <c r="AU77" s="336" t="s">
        <v>2</v>
      </c>
    </row>
    <row r="78" spans="2:65" s="338" customFormat="1" ht="31.5" customHeight="1">
      <c r="B78" s="373"/>
      <c r="C78" s="384" t="s">
        <v>1606</v>
      </c>
      <c r="D78" s="384" t="s">
        <v>1346</v>
      </c>
      <c r="E78" s="385" t="s">
        <v>1911</v>
      </c>
      <c r="F78" s="600" t="s">
        <v>1912</v>
      </c>
      <c r="G78" s="601"/>
      <c r="H78" s="601"/>
      <c r="I78" s="601"/>
      <c r="J78" s="386" t="s">
        <v>1394</v>
      </c>
      <c r="K78" s="387">
        <v>3</v>
      </c>
      <c r="L78" s="602">
        <v>0</v>
      </c>
      <c r="M78" s="601"/>
      <c r="N78" s="602">
        <f>ROUND(L78*K78,2)</f>
        <v>0</v>
      </c>
      <c r="O78" s="598"/>
      <c r="P78" s="598"/>
      <c r="Q78" s="598"/>
      <c r="R78" s="378"/>
      <c r="T78" s="379" t="s">
        <v>1111</v>
      </c>
      <c r="U78" s="380" t="s">
        <v>1330</v>
      </c>
      <c r="V78" s="381">
        <v>0</v>
      </c>
      <c r="W78" s="381">
        <f>V78*K78</f>
        <v>0</v>
      </c>
      <c r="X78" s="381">
        <v>0</v>
      </c>
      <c r="Y78" s="381">
        <f>X78*K78</f>
        <v>0</v>
      </c>
      <c r="Z78" s="381">
        <v>0</v>
      </c>
      <c r="AA78" s="382">
        <f>Z78*K78</f>
        <v>0</v>
      </c>
      <c r="AR78" s="336" t="s">
        <v>1375</v>
      </c>
      <c r="AT78" s="336" t="s">
        <v>1346</v>
      </c>
      <c r="AU78" s="336" t="s">
        <v>2</v>
      </c>
      <c r="AY78" s="336" t="s">
        <v>1370</v>
      </c>
      <c r="BE78" s="383">
        <f>IF(U78="základní",N78,0)</f>
        <v>0</v>
      </c>
      <c r="BF78" s="383">
        <f>IF(U78="snížená",N78,0)</f>
        <v>0</v>
      </c>
      <c r="BG78" s="383">
        <f>IF(U78="zákl. přenesená",N78,0)</f>
        <v>0</v>
      </c>
      <c r="BH78" s="383">
        <f>IF(U78="sníž. přenesená",N78,0)</f>
        <v>0</v>
      </c>
      <c r="BI78" s="383">
        <f>IF(U78="nulová",N78,0)</f>
        <v>0</v>
      </c>
      <c r="BJ78" s="336" t="s">
        <v>1</v>
      </c>
      <c r="BK78" s="383">
        <f>ROUND(L78*K78,2)</f>
        <v>0</v>
      </c>
      <c r="BL78" s="336" t="s">
        <v>1371</v>
      </c>
      <c r="BM78" s="336" t="s">
        <v>1913</v>
      </c>
    </row>
    <row r="79" spans="2:65" s="338" customFormat="1" ht="30" customHeight="1">
      <c r="B79" s="339"/>
      <c r="C79" s="409"/>
      <c r="D79" s="409"/>
      <c r="E79" s="409"/>
      <c r="F79" s="580" t="s">
        <v>1910</v>
      </c>
      <c r="G79" s="581"/>
      <c r="H79" s="581"/>
      <c r="I79" s="581"/>
      <c r="J79" s="409"/>
      <c r="K79" s="409"/>
      <c r="L79" s="409"/>
      <c r="M79" s="409"/>
      <c r="N79" s="409"/>
      <c r="O79" s="409"/>
      <c r="P79" s="409"/>
      <c r="Q79" s="409"/>
      <c r="R79" s="340"/>
      <c r="T79" s="388"/>
      <c r="U79" s="409"/>
      <c r="V79" s="409"/>
      <c r="W79" s="409"/>
      <c r="X79" s="409"/>
      <c r="Y79" s="409"/>
      <c r="Z79" s="409"/>
      <c r="AA79" s="389"/>
      <c r="AT79" s="336" t="s">
        <v>1377</v>
      </c>
      <c r="AU79" s="336" t="s">
        <v>2</v>
      </c>
    </row>
    <row r="80" spans="2:65" s="338" customFormat="1" ht="22.5" customHeight="1">
      <c r="B80" s="373"/>
      <c r="C80" s="374" t="s">
        <v>1607</v>
      </c>
      <c r="D80" s="374" t="s">
        <v>1338</v>
      </c>
      <c r="E80" s="375" t="s">
        <v>1914</v>
      </c>
      <c r="F80" s="597" t="s">
        <v>1915</v>
      </c>
      <c r="G80" s="598"/>
      <c r="H80" s="598"/>
      <c r="I80" s="598"/>
      <c r="J80" s="376" t="s">
        <v>35</v>
      </c>
      <c r="K80" s="377">
        <v>33</v>
      </c>
      <c r="L80" s="599">
        <v>0</v>
      </c>
      <c r="M80" s="598"/>
      <c r="N80" s="599">
        <f t="shared" ref="N80:N88" si="10">ROUND(L80*K80,2)</f>
        <v>0</v>
      </c>
      <c r="O80" s="598"/>
      <c r="P80" s="598"/>
      <c r="Q80" s="598"/>
      <c r="R80" s="378"/>
      <c r="T80" s="379" t="s">
        <v>1111</v>
      </c>
      <c r="U80" s="380" t="s">
        <v>1330</v>
      </c>
      <c r="V80" s="381">
        <v>1.32</v>
      </c>
      <c r="W80" s="381">
        <f t="shared" ref="W80:W88" si="11">V80*K80</f>
        <v>43.56</v>
      </c>
      <c r="X80" s="381">
        <v>0</v>
      </c>
      <c r="Y80" s="381">
        <f t="shared" ref="Y80:Y88" si="12">X80*K80</f>
        <v>0</v>
      </c>
      <c r="Z80" s="381">
        <v>0</v>
      </c>
      <c r="AA80" s="382">
        <f t="shared" ref="AA80:AA88" si="13">Z80*K80</f>
        <v>0</v>
      </c>
      <c r="AR80" s="336" t="s">
        <v>1371</v>
      </c>
      <c r="AT80" s="336" t="s">
        <v>1338</v>
      </c>
      <c r="AU80" s="336" t="s">
        <v>2</v>
      </c>
      <c r="AY80" s="336" t="s">
        <v>1370</v>
      </c>
      <c r="BE80" s="383">
        <f t="shared" ref="BE80:BE88" si="14">IF(U80="základní",N80,0)</f>
        <v>0</v>
      </c>
      <c r="BF80" s="383">
        <f t="shared" ref="BF80:BF88" si="15">IF(U80="snížená",N80,0)</f>
        <v>0</v>
      </c>
      <c r="BG80" s="383">
        <f t="shared" ref="BG80:BG88" si="16">IF(U80="zákl. přenesená",N80,0)</f>
        <v>0</v>
      </c>
      <c r="BH80" s="383">
        <f t="shared" ref="BH80:BH88" si="17">IF(U80="sníž. přenesená",N80,0)</f>
        <v>0</v>
      </c>
      <c r="BI80" s="383">
        <f t="shared" ref="BI80:BI88" si="18">IF(U80="nulová",N80,0)</f>
        <v>0</v>
      </c>
      <c r="BJ80" s="336" t="s">
        <v>1</v>
      </c>
      <c r="BK80" s="383">
        <f t="shared" ref="BK80:BK88" si="19">ROUND(L80*K80,2)</f>
        <v>0</v>
      </c>
      <c r="BL80" s="336" t="s">
        <v>1371</v>
      </c>
      <c r="BM80" s="336" t="s">
        <v>1916</v>
      </c>
    </row>
    <row r="81" spans="2:65" s="338" customFormat="1" ht="31.5" customHeight="1">
      <c r="B81" s="373"/>
      <c r="C81" s="384" t="s">
        <v>1608</v>
      </c>
      <c r="D81" s="384" t="s">
        <v>1346</v>
      </c>
      <c r="E81" s="385" t="s">
        <v>1694</v>
      </c>
      <c r="F81" s="600" t="s">
        <v>1917</v>
      </c>
      <c r="G81" s="601"/>
      <c r="H81" s="601"/>
      <c r="I81" s="601"/>
      <c r="J81" s="386" t="s">
        <v>1394</v>
      </c>
      <c r="K81" s="387">
        <v>5</v>
      </c>
      <c r="L81" s="602">
        <v>0</v>
      </c>
      <c r="M81" s="601"/>
      <c r="N81" s="602">
        <f t="shared" si="10"/>
        <v>0</v>
      </c>
      <c r="O81" s="598"/>
      <c r="P81" s="598"/>
      <c r="Q81" s="598"/>
      <c r="R81" s="378"/>
      <c r="T81" s="379" t="s">
        <v>1111</v>
      </c>
      <c r="U81" s="380" t="s">
        <v>1330</v>
      </c>
      <c r="V81" s="381">
        <v>0</v>
      </c>
      <c r="W81" s="381">
        <f t="shared" si="11"/>
        <v>0</v>
      </c>
      <c r="X81" s="381">
        <v>0</v>
      </c>
      <c r="Y81" s="381">
        <f t="shared" si="12"/>
        <v>0</v>
      </c>
      <c r="Z81" s="381">
        <v>0</v>
      </c>
      <c r="AA81" s="382">
        <f t="shared" si="13"/>
        <v>0</v>
      </c>
      <c r="AR81" s="336" t="s">
        <v>1375</v>
      </c>
      <c r="AT81" s="336" t="s">
        <v>1346</v>
      </c>
      <c r="AU81" s="336" t="s">
        <v>2</v>
      </c>
      <c r="AY81" s="336" t="s">
        <v>1370</v>
      </c>
      <c r="BE81" s="383">
        <f t="shared" si="14"/>
        <v>0</v>
      </c>
      <c r="BF81" s="383">
        <f t="shared" si="15"/>
        <v>0</v>
      </c>
      <c r="BG81" s="383">
        <f t="shared" si="16"/>
        <v>0</v>
      </c>
      <c r="BH81" s="383">
        <f t="shared" si="17"/>
        <v>0</v>
      </c>
      <c r="BI81" s="383">
        <f t="shared" si="18"/>
        <v>0</v>
      </c>
      <c r="BJ81" s="336" t="s">
        <v>1</v>
      </c>
      <c r="BK81" s="383">
        <f t="shared" si="19"/>
        <v>0</v>
      </c>
      <c r="BL81" s="336" t="s">
        <v>1371</v>
      </c>
      <c r="BM81" s="336" t="s">
        <v>1918</v>
      </c>
    </row>
    <row r="82" spans="2:65" s="338" customFormat="1" ht="31.5" customHeight="1">
      <c r="B82" s="373"/>
      <c r="C82" s="384" t="s">
        <v>1609</v>
      </c>
      <c r="D82" s="384" t="s">
        <v>1346</v>
      </c>
      <c r="E82" s="385" t="s">
        <v>1919</v>
      </c>
      <c r="F82" s="600" t="s">
        <v>1920</v>
      </c>
      <c r="G82" s="601"/>
      <c r="H82" s="601"/>
      <c r="I82" s="601"/>
      <c r="J82" s="386" t="s">
        <v>1394</v>
      </c>
      <c r="K82" s="387">
        <v>5</v>
      </c>
      <c r="L82" s="602">
        <v>0</v>
      </c>
      <c r="M82" s="601"/>
      <c r="N82" s="602">
        <f t="shared" si="10"/>
        <v>0</v>
      </c>
      <c r="O82" s="598"/>
      <c r="P82" s="598"/>
      <c r="Q82" s="598"/>
      <c r="R82" s="378"/>
      <c r="T82" s="379" t="s">
        <v>1111</v>
      </c>
      <c r="U82" s="380" t="s">
        <v>1330</v>
      </c>
      <c r="V82" s="381">
        <v>0</v>
      </c>
      <c r="W82" s="381">
        <f t="shared" si="11"/>
        <v>0</v>
      </c>
      <c r="X82" s="381">
        <v>0</v>
      </c>
      <c r="Y82" s="381">
        <f t="shared" si="12"/>
        <v>0</v>
      </c>
      <c r="Z82" s="381">
        <v>0</v>
      </c>
      <c r="AA82" s="382">
        <f t="shared" si="13"/>
        <v>0</v>
      </c>
      <c r="AR82" s="336" t="s">
        <v>1375</v>
      </c>
      <c r="AT82" s="336" t="s">
        <v>1346</v>
      </c>
      <c r="AU82" s="336" t="s">
        <v>2</v>
      </c>
      <c r="AY82" s="336" t="s">
        <v>1370</v>
      </c>
      <c r="BE82" s="383">
        <f t="shared" si="14"/>
        <v>0</v>
      </c>
      <c r="BF82" s="383">
        <f t="shared" si="15"/>
        <v>0</v>
      </c>
      <c r="BG82" s="383">
        <f t="shared" si="16"/>
        <v>0</v>
      </c>
      <c r="BH82" s="383">
        <f t="shared" si="17"/>
        <v>0</v>
      </c>
      <c r="BI82" s="383">
        <f t="shared" si="18"/>
        <v>0</v>
      </c>
      <c r="BJ82" s="336" t="s">
        <v>1</v>
      </c>
      <c r="BK82" s="383">
        <f t="shared" si="19"/>
        <v>0</v>
      </c>
      <c r="BL82" s="336" t="s">
        <v>1371</v>
      </c>
      <c r="BM82" s="336" t="s">
        <v>1921</v>
      </c>
    </row>
    <row r="83" spans="2:65" s="338" customFormat="1" ht="22.5" customHeight="1">
      <c r="B83" s="373"/>
      <c r="C83" s="384" t="s">
        <v>1610</v>
      </c>
      <c r="D83" s="384" t="s">
        <v>1346</v>
      </c>
      <c r="E83" s="385" t="s">
        <v>1922</v>
      </c>
      <c r="F83" s="600" t="s">
        <v>1923</v>
      </c>
      <c r="G83" s="601"/>
      <c r="H83" s="601"/>
      <c r="I83" s="601"/>
      <c r="J83" s="386" t="s">
        <v>1394</v>
      </c>
      <c r="K83" s="387">
        <v>23</v>
      </c>
      <c r="L83" s="602">
        <v>0</v>
      </c>
      <c r="M83" s="601"/>
      <c r="N83" s="602">
        <f t="shared" si="10"/>
        <v>0</v>
      </c>
      <c r="O83" s="598"/>
      <c r="P83" s="598"/>
      <c r="Q83" s="598"/>
      <c r="R83" s="378"/>
      <c r="T83" s="379" t="s">
        <v>1111</v>
      </c>
      <c r="U83" s="380" t="s">
        <v>1330</v>
      </c>
      <c r="V83" s="381">
        <v>0</v>
      </c>
      <c r="W83" s="381">
        <f t="shared" si="11"/>
        <v>0</v>
      </c>
      <c r="X83" s="381">
        <v>0</v>
      </c>
      <c r="Y83" s="381">
        <f t="shared" si="12"/>
        <v>0</v>
      </c>
      <c r="Z83" s="381">
        <v>0</v>
      </c>
      <c r="AA83" s="382">
        <f t="shared" si="13"/>
        <v>0</v>
      </c>
      <c r="AR83" s="336" t="s">
        <v>1375</v>
      </c>
      <c r="AT83" s="336" t="s">
        <v>1346</v>
      </c>
      <c r="AU83" s="336" t="s">
        <v>2</v>
      </c>
      <c r="AY83" s="336" t="s">
        <v>1370</v>
      </c>
      <c r="BE83" s="383">
        <f t="shared" si="14"/>
        <v>0</v>
      </c>
      <c r="BF83" s="383">
        <f t="shared" si="15"/>
        <v>0</v>
      </c>
      <c r="BG83" s="383">
        <f t="shared" si="16"/>
        <v>0</v>
      </c>
      <c r="BH83" s="383">
        <f t="shared" si="17"/>
        <v>0</v>
      </c>
      <c r="BI83" s="383">
        <f t="shared" si="18"/>
        <v>0</v>
      </c>
      <c r="BJ83" s="336" t="s">
        <v>1</v>
      </c>
      <c r="BK83" s="383">
        <f t="shared" si="19"/>
        <v>0</v>
      </c>
      <c r="BL83" s="336" t="s">
        <v>1371</v>
      </c>
      <c r="BM83" s="336" t="s">
        <v>1924</v>
      </c>
    </row>
    <row r="84" spans="2:65" s="338" customFormat="1" ht="22.5" customHeight="1">
      <c r="B84" s="373"/>
      <c r="C84" s="374" t="s">
        <v>1751</v>
      </c>
      <c r="D84" s="374" t="s">
        <v>1338</v>
      </c>
      <c r="E84" s="375" t="s">
        <v>1925</v>
      </c>
      <c r="F84" s="597" t="s">
        <v>1926</v>
      </c>
      <c r="G84" s="598"/>
      <c r="H84" s="598"/>
      <c r="I84" s="598"/>
      <c r="J84" s="376" t="s">
        <v>35</v>
      </c>
      <c r="K84" s="377">
        <v>1</v>
      </c>
      <c r="L84" s="599">
        <v>0</v>
      </c>
      <c r="M84" s="598"/>
      <c r="N84" s="599">
        <f t="shared" si="10"/>
        <v>0</v>
      </c>
      <c r="O84" s="598"/>
      <c r="P84" s="598"/>
      <c r="Q84" s="598"/>
      <c r="R84" s="378"/>
      <c r="T84" s="379" t="s">
        <v>1111</v>
      </c>
      <c r="U84" s="380" t="s">
        <v>1330</v>
      </c>
      <c r="V84" s="381">
        <v>9.9</v>
      </c>
      <c r="W84" s="381">
        <f t="shared" si="11"/>
        <v>9.9</v>
      </c>
      <c r="X84" s="381">
        <v>0</v>
      </c>
      <c r="Y84" s="381">
        <f t="shared" si="12"/>
        <v>0</v>
      </c>
      <c r="Z84" s="381">
        <v>0</v>
      </c>
      <c r="AA84" s="382">
        <f t="shared" si="13"/>
        <v>0</v>
      </c>
      <c r="AR84" s="336" t="s">
        <v>1371</v>
      </c>
      <c r="AT84" s="336" t="s">
        <v>1338</v>
      </c>
      <c r="AU84" s="336" t="s">
        <v>2</v>
      </c>
      <c r="AY84" s="336" t="s">
        <v>1370</v>
      </c>
      <c r="BE84" s="383">
        <f t="shared" si="14"/>
        <v>0</v>
      </c>
      <c r="BF84" s="383">
        <f t="shared" si="15"/>
        <v>0</v>
      </c>
      <c r="BG84" s="383">
        <f t="shared" si="16"/>
        <v>0</v>
      </c>
      <c r="BH84" s="383">
        <f t="shared" si="17"/>
        <v>0</v>
      </c>
      <c r="BI84" s="383">
        <f t="shared" si="18"/>
        <v>0</v>
      </c>
      <c r="BJ84" s="336" t="s">
        <v>1</v>
      </c>
      <c r="BK84" s="383">
        <f t="shared" si="19"/>
        <v>0</v>
      </c>
      <c r="BL84" s="336" t="s">
        <v>1371</v>
      </c>
      <c r="BM84" s="336" t="s">
        <v>1927</v>
      </c>
    </row>
    <row r="85" spans="2:65" s="338" customFormat="1" ht="22.5" customHeight="1">
      <c r="B85" s="373"/>
      <c r="C85" s="374" t="s">
        <v>1752</v>
      </c>
      <c r="D85" s="374" t="s">
        <v>1338</v>
      </c>
      <c r="E85" s="375" t="s">
        <v>1928</v>
      </c>
      <c r="F85" s="597" t="s">
        <v>1929</v>
      </c>
      <c r="G85" s="598"/>
      <c r="H85" s="598"/>
      <c r="I85" s="598"/>
      <c r="J85" s="376" t="s">
        <v>35</v>
      </c>
      <c r="K85" s="377">
        <v>1</v>
      </c>
      <c r="L85" s="599">
        <v>0</v>
      </c>
      <c r="M85" s="598"/>
      <c r="N85" s="599">
        <f t="shared" si="10"/>
        <v>0</v>
      </c>
      <c r="O85" s="598"/>
      <c r="P85" s="598"/>
      <c r="Q85" s="598"/>
      <c r="R85" s="378"/>
      <c r="T85" s="379" t="s">
        <v>1111</v>
      </c>
      <c r="U85" s="380" t="s">
        <v>1330</v>
      </c>
      <c r="V85" s="381">
        <v>3</v>
      </c>
      <c r="W85" s="381">
        <f t="shared" si="11"/>
        <v>3</v>
      </c>
      <c r="X85" s="381">
        <v>0</v>
      </c>
      <c r="Y85" s="381">
        <f t="shared" si="12"/>
        <v>0</v>
      </c>
      <c r="Z85" s="381">
        <v>0</v>
      </c>
      <c r="AA85" s="382">
        <f t="shared" si="13"/>
        <v>0</v>
      </c>
      <c r="AR85" s="336" t="s">
        <v>1371</v>
      </c>
      <c r="AT85" s="336" t="s">
        <v>1338</v>
      </c>
      <c r="AU85" s="336" t="s">
        <v>2</v>
      </c>
      <c r="AY85" s="336" t="s">
        <v>1370</v>
      </c>
      <c r="BE85" s="383">
        <f t="shared" si="14"/>
        <v>0</v>
      </c>
      <c r="BF85" s="383">
        <f t="shared" si="15"/>
        <v>0</v>
      </c>
      <c r="BG85" s="383">
        <f t="shared" si="16"/>
        <v>0</v>
      </c>
      <c r="BH85" s="383">
        <f t="shared" si="17"/>
        <v>0</v>
      </c>
      <c r="BI85" s="383">
        <f t="shared" si="18"/>
        <v>0</v>
      </c>
      <c r="BJ85" s="336" t="s">
        <v>1</v>
      </c>
      <c r="BK85" s="383">
        <f t="shared" si="19"/>
        <v>0</v>
      </c>
      <c r="BL85" s="336" t="s">
        <v>1371</v>
      </c>
      <c r="BM85" s="336" t="s">
        <v>1930</v>
      </c>
    </row>
    <row r="86" spans="2:65" s="338" customFormat="1" ht="22.5" customHeight="1">
      <c r="B86" s="373"/>
      <c r="C86" s="374" t="s">
        <v>1753</v>
      </c>
      <c r="D86" s="374" t="s">
        <v>1338</v>
      </c>
      <c r="E86" s="375" t="s">
        <v>1931</v>
      </c>
      <c r="F86" s="597" t="s">
        <v>1932</v>
      </c>
      <c r="G86" s="598"/>
      <c r="H86" s="598"/>
      <c r="I86" s="598"/>
      <c r="J86" s="376" t="s">
        <v>35</v>
      </c>
      <c r="K86" s="377">
        <v>1</v>
      </c>
      <c r="L86" s="599">
        <v>0</v>
      </c>
      <c r="M86" s="598"/>
      <c r="N86" s="599">
        <f t="shared" si="10"/>
        <v>0</v>
      </c>
      <c r="O86" s="598"/>
      <c r="P86" s="598"/>
      <c r="Q86" s="598"/>
      <c r="R86" s="378"/>
      <c r="T86" s="379" t="s">
        <v>1111</v>
      </c>
      <c r="U86" s="380" t="s">
        <v>1330</v>
      </c>
      <c r="V86" s="381">
        <v>1.53</v>
      </c>
      <c r="W86" s="381">
        <f t="shared" si="11"/>
        <v>1.53</v>
      </c>
      <c r="X86" s="381">
        <v>0</v>
      </c>
      <c r="Y86" s="381">
        <f t="shared" si="12"/>
        <v>0</v>
      </c>
      <c r="Z86" s="381">
        <v>0</v>
      </c>
      <c r="AA86" s="382">
        <f t="shared" si="13"/>
        <v>0</v>
      </c>
      <c r="AR86" s="336" t="s">
        <v>1371</v>
      </c>
      <c r="AT86" s="336" t="s">
        <v>1338</v>
      </c>
      <c r="AU86" s="336" t="s">
        <v>2</v>
      </c>
      <c r="AY86" s="336" t="s">
        <v>1370</v>
      </c>
      <c r="BE86" s="383">
        <f t="shared" si="14"/>
        <v>0</v>
      </c>
      <c r="BF86" s="383">
        <f t="shared" si="15"/>
        <v>0</v>
      </c>
      <c r="BG86" s="383">
        <f t="shared" si="16"/>
        <v>0</v>
      </c>
      <c r="BH86" s="383">
        <f t="shared" si="17"/>
        <v>0</v>
      </c>
      <c r="BI86" s="383">
        <f t="shared" si="18"/>
        <v>0</v>
      </c>
      <c r="BJ86" s="336" t="s">
        <v>1</v>
      </c>
      <c r="BK86" s="383">
        <f t="shared" si="19"/>
        <v>0</v>
      </c>
      <c r="BL86" s="336" t="s">
        <v>1371</v>
      </c>
      <c r="BM86" s="336" t="s">
        <v>1933</v>
      </c>
    </row>
    <row r="87" spans="2:65" s="338" customFormat="1" ht="22.5" customHeight="1">
      <c r="B87" s="373"/>
      <c r="C87" s="374" t="s">
        <v>1754</v>
      </c>
      <c r="D87" s="374" t="s">
        <v>1338</v>
      </c>
      <c r="E87" s="375" t="s">
        <v>1485</v>
      </c>
      <c r="F87" s="597" t="s">
        <v>1486</v>
      </c>
      <c r="G87" s="598"/>
      <c r="H87" s="598"/>
      <c r="I87" s="598"/>
      <c r="J87" s="376" t="s">
        <v>35</v>
      </c>
      <c r="K87" s="377">
        <v>4</v>
      </c>
      <c r="L87" s="599">
        <v>0</v>
      </c>
      <c r="M87" s="598"/>
      <c r="N87" s="599">
        <f t="shared" si="10"/>
        <v>0</v>
      </c>
      <c r="O87" s="598"/>
      <c r="P87" s="598"/>
      <c r="Q87" s="598"/>
      <c r="R87" s="378"/>
      <c r="T87" s="379" t="s">
        <v>1111</v>
      </c>
      <c r="U87" s="380" t="s">
        <v>1330</v>
      </c>
      <c r="V87" s="381">
        <v>2.46</v>
      </c>
      <c r="W87" s="381">
        <f t="shared" si="11"/>
        <v>9.84</v>
      </c>
      <c r="X87" s="381">
        <v>0</v>
      </c>
      <c r="Y87" s="381">
        <f t="shared" si="12"/>
        <v>0</v>
      </c>
      <c r="Z87" s="381">
        <v>0</v>
      </c>
      <c r="AA87" s="382">
        <f t="shared" si="13"/>
        <v>0</v>
      </c>
      <c r="AR87" s="336" t="s">
        <v>1371</v>
      </c>
      <c r="AT87" s="336" t="s">
        <v>1338</v>
      </c>
      <c r="AU87" s="336" t="s">
        <v>2</v>
      </c>
      <c r="AY87" s="336" t="s">
        <v>1370</v>
      </c>
      <c r="BE87" s="383">
        <f t="shared" si="14"/>
        <v>0</v>
      </c>
      <c r="BF87" s="383">
        <f t="shared" si="15"/>
        <v>0</v>
      </c>
      <c r="BG87" s="383">
        <f t="shared" si="16"/>
        <v>0</v>
      </c>
      <c r="BH87" s="383">
        <f t="shared" si="17"/>
        <v>0</v>
      </c>
      <c r="BI87" s="383">
        <f t="shared" si="18"/>
        <v>0</v>
      </c>
      <c r="BJ87" s="336" t="s">
        <v>1</v>
      </c>
      <c r="BK87" s="383">
        <f t="shared" si="19"/>
        <v>0</v>
      </c>
      <c r="BL87" s="336" t="s">
        <v>1371</v>
      </c>
      <c r="BM87" s="336" t="s">
        <v>1934</v>
      </c>
    </row>
    <row r="88" spans="2:65" s="338" customFormat="1" ht="22.5" customHeight="1">
      <c r="B88" s="373"/>
      <c r="C88" s="384" t="s">
        <v>1755</v>
      </c>
      <c r="D88" s="384" t="s">
        <v>1346</v>
      </c>
      <c r="E88" s="385" t="s">
        <v>1489</v>
      </c>
      <c r="F88" s="600" t="s">
        <v>1490</v>
      </c>
      <c r="G88" s="601"/>
      <c r="H88" s="601"/>
      <c r="I88" s="601"/>
      <c r="J88" s="386" t="s">
        <v>1394</v>
      </c>
      <c r="K88" s="387">
        <v>4</v>
      </c>
      <c r="L88" s="602">
        <v>0</v>
      </c>
      <c r="M88" s="601"/>
      <c r="N88" s="602">
        <f t="shared" si="10"/>
        <v>0</v>
      </c>
      <c r="O88" s="598"/>
      <c r="P88" s="598"/>
      <c r="Q88" s="598"/>
      <c r="R88" s="378"/>
      <c r="T88" s="379" t="s">
        <v>1111</v>
      </c>
      <c r="U88" s="380" t="s">
        <v>1330</v>
      </c>
      <c r="V88" s="381">
        <v>0</v>
      </c>
      <c r="W88" s="381">
        <f t="shared" si="11"/>
        <v>0</v>
      </c>
      <c r="X88" s="381">
        <v>0</v>
      </c>
      <c r="Y88" s="381">
        <f t="shared" si="12"/>
        <v>0</v>
      </c>
      <c r="Z88" s="381">
        <v>0</v>
      </c>
      <c r="AA88" s="382">
        <f t="shared" si="13"/>
        <v>0</v>
      </c>
      <c r="AR88" s="336" t="s">
        <v>1375</v>
      </c>
      <c r="AT88" s="336" t="s">
        <v>1346</v>
      </c>
      <c r="AU88" s="336" t="s">
        <v>2</v>
      </c>
      <c r="AY88" s="336" t="s">
        <v>1370</v>
      </c>
      <c r="BE88" s="383">
        <f t="shared" si="14"/>
        <v>0</v>
      </c>
      <c r="BF88" s="383">
        <f t="shared" si="15"/>
        <v>0</v>
      </c>
      <c r="BG88" s="383">
        <f t="shared" si="16"/>
        <v>0</v>
      </c>
      <c r="BH88" s="383">
        <f t="shared" si="17"/>
        <v>0</v>
      </c>
      <c r="BI88" s="383">
        <f t="shared" si="18"/>
        <v>0</v>
      </c>
      <c r="BJ88" s="336" t="s">
        <v>1</v>
      </c>
      <c r="BK88" s="383">
        <f t="shared" si="19"/>
        <v>0</v>
      </c>
      <c r="BL88" s="336" t="s">
        <v>1371</v>
      </c>
      <c r="BM88" s="336" t="s">
        <v>1935</v>
      </c>
    </row>
    <row r="89" spans="2:65" s="361" customFormat="1" ht="29.85" customHeight="1">
      <c r="B89" s="362"/>
      <c r="C89" s="363"/>
      <c r="D89" s="372" t="s">
        <v>1334</v>
      </c>
      <c r="E89" s="372"/>
      <c r="F89" s="372"/>
      <c r="G89" s="372"/>
      <c r="H89" s="372"/>
      <c r="I89" s="372"/>
      <c r="J89" s="372"/>
      <c r="K89" s="372"/>
      <c r="L89" s="372"/>
      <c r="M89" s="372"/>
      <c r="N89" s="603"/>
      <c r="O89" s="604"/>
      <c r="P89" s="604"/>
      <c r="Q89" s="604"/>
      <c r="R89" s="365"/>
      <c r="T89" s="366"/>
      <c r="U89" s="363"/>
      <c r="V89" s="363"/>
      <c r="W89" s="367">
        <f>W90</f>
        <v>0.13</v>
      </c>
      <c r="X89" s="363"/>
      <c r="Y89" s="367">
        <f>Y90</f>
        <v>0</v>
      </c>
      <c r="Z89" s="363"/>
      <c r="AA89" s="368">
        <f>AA90</f>
        <v>0</v>
      </c>
      <c r="AR89" s="369" t="s">
        <v>3</v>
      </c>
      <c r="AT89" s="370" t="s">
        <v>1368</v>
      </c>
      <c r="AU89" s="370" t="s">
        <v>1</v>
      </c>
      <c r="AY89" s="369" t="s">
        <v>1370</v>
      </c>
      <c r="BK89" s="371">
        <f>BK90</f>
        <v>0</v>
      </c>
    </row>
    <row r="90" spans="2:65" s="338" customFormat="1" ht="31.5" customHeight="1">
      <c r="B90" s="373"/>
      <c r="C90" s="374" t="s">
        <v>1701</v>
      </c>
      <c r="D90" s="374" t="s">
        <v>1338</v>
      </c>
      <c r="E90" s="375" t="s">
        <v>1356</v>
      </c>
      <c r="F90" s="597" t="s">
        <v>1357</v>
      </c>
      <c r="G90" s="598"/>
      <c r="H90" s="598"/>
      <c r="I90" s="598"/>
      <c r="J90" s="376" t="s">
        <v>832</v>
      </c>
      <c r="K90" s="377">
        <v>1</v>
      </c>
      <c r="L90" s="599">
        <v>0</v>
      </c>
      <c r="M90" s="598"/>
      <c r="N90" s="599">
        <f>ROUND(L90*K90,2)</f>
        <v>0</v>
      </c>
      <c r="O90" s="598"/>
      <c r="P90" s="598"/>
      <c r="Q90" s="598"/>
      <c r="R90" s="378"/>
      <c r="T90" s="379" t="s">
        <v>1111</v>
      </c>
      <c r="U90" s="380" t="s">
        <v>1330</v>
      </c>
      <c r="V90" s="381">
        <v>0.13</v>
      </c>
      <c r="W90" s="381">
        <f>V90*K90</f>
        <v>0.13</v>
      </c>
      <c r="X90" s="381">
        <v>0</v>
      </c>
      <c r="Y90" s="381">
        <f>X90*K90</f>
        <v>0</v>
      </c>
      <c r="Z90" s="381">
        <v>0</v>
      </c>
      <c r="AA90" s="382">
        <f>Z90*K90</f>
        <v>0</v>
      </c>
      <c r="AR90" s="336" t="s">
        <v>1371</v>
      </c>
      <c r="AT90" s="336" t="s">
        <v>1338</v>
      </c>
      <c r="AU90" s="336" t="s">
        <v>2</v>
      </c>
      <c r="AY90" s="336" t="s">
        <v>1370</v>
      </c>
      <c r="BE90" s="383">
        <f>IF(U90="základní",N90,0)</f>
        <v>0</v>
      </c>
      <c r="BF90" s="383">
        <f>IF(U90="snížená",N90,0)</f>
        <v>0</v>
      </c>
      <c r="BG90" s="383">
        <f>IF(U90="zákl. přenesená",N90,0)</f>
        <v>0</v>
      </c>
      <c r="BH90" s="383">
        <f>IF(U90="sníž. přenesená",N90,0)</f>
        <v>0</v>
      </c>
      <c r="BI90" s="383">
        <f>IF(U90="nulová",N90,0)</f>
        <v>0</v>
      </c>
      <c r="BJ90" s="336" t="s">
        <v>1</v>
      </c>
      <c r="BK90" s="383">
        <f>ROUND(L90*K90,2)</f>
        <v>0</v>
      </c>
      <c r="BL90" s="336" t="s">
        <v>1371</v>
      </c>
      <c r="BM90" s="336" t="s">
        <v>1936</v>
      </c>
    </row>
    <row r="91" spans="2:65" s="338" customFormat="1" ht="6.95" customHeight="1">
      <c r="B91" s="342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4"/>
    </row>
  </sheetData>
  <mergeCells count="188">
    <mergeCell ref="F83:I83"/>
    <mergeCell ref="L83:M83"/>
    <mergeCell ref="N83:Q83"/>
    <mergeCell ref="F84:I84"/>
    <mergeCell ref="L84:M84"/>
    <mergeCell ref="N84:Q84"/>
    <mergeCell ref="F90:I90"/>
    <mergeCell ref="L90:M90"/>
    <mergeCell ref="F85:I85"/>
    <mergeCell ref="L85:M85"/>
    <mergeCell ref="F86:I86"/>
    <mergeCell ref="L86:M86"/>
    <mergeCell ref="N86:Q86"/>
    <mergeCell ref="F87:I87"/>
    <mergeCell ref="L87:M87"/>
    <mergeCell ref="F88:I88"/>
    <mergeCell ref="L88:M88"/>
    <mergeCell ref="N87:Q87"/>
    <mergeCell ref="N88:Q88"/>
    <mergeCell ref="N89:Q89"/>
    <mergeCell ref="N90:Q90"/>
    <mergeCell ref="F80:I80"/>
    <mergeCell ref="L80:M80"/>
    <mergeCell ref="N80:Q80"/>
    <mergeCell ref="F81:I81"/>
    <mergeCell ref="L81:M81"/>
    <mergeCell ref="N81:Q81"/>
    <mergeCell ref="F82:I82"/>
    <mergeCell ref="L82:M82"/>
    <mergeCell ref="N82:Q82"/>
    <mergeCell ref="F75:I75"/>
    <mergeCell ref="F76:I76"/>
    <mergeCell ref="L76:M76"/>
    <mergeCell ref="N76:Q76"/>
    <mergeCell ref="F77:I77"/>
    <mergeCell ref="F78:I78"/>
    <mergeCell ref="L78:M78"/>
    <mergeCell ref="N78:Q78"/>
    <mergeCell ref="F79:I79"/>
    <mergeCell ref="F71:I71"/>
    <mergeCell ref="F72:I72"/>
    <mergeCell ref="L72:M72"/>
    <mergeCell ref="N72:Q72"/>
    <mergeCell ref="F73:I73"/>
    <mergeCell ref="L73:M73"/>
    <mergeCell ref="N73:Q73"/>
    <mergeCell ref="F74:I74"/>
    <mergeCell ref="L74:M74"/>
    <mergeCell ref="N74:Q74"/>
    <mergeCell ref="F66:I66"/>
    <mergeCell ref="F67:I67"/>
    <mergeCell ref="L67:M67"/>
    <mergeCell ref="N67:Q67"/>
    <mergeCell ref="F68:I68"/>
    <mergeCell ref="F69:I69"/>
    <mergeCell ref="L69:M69"/>
    <mergeCell ref="N69:Q69"/>
    <mergeCell ref="F70:I70"/>
    <mergeCell ref="L70:M70"/>
    <mergeCell ref="N70:Q70"/>
    <mergeCell ref="F61:I61"/>
    <mergeCell ref="L61:M61"/>
    <mergeCell ref="N61:Q61"/>
    <mergeCell ref="F62:I62"/>
    <mergeCell ref="F63:I63"/>
    <mergeCell ref="L63:M63"/>
    <mergeCell ref="N63:Q63"/>
    <mergeCell ref="F64:I64"/>
    <mergeCell ref="F65:I65"/>
    <mergeCell ref="L65:M65"/>
    <mergeCell ref="N65:Q65"/>
    <mergeCell ref="F58:I58"/>
    <mergeCell ref="L58:M58"/>
    <mergeCell ref="N58:Q58"/>
    <mergeCell ref="F59:I59"/>
    <mergeCell ref="L59:M59"/>
    <mergeCell ref="N59:Q59"/>
    <mergeCell ref="F60:I60"/>
    <mergeCell ref="L60:M60"/>
    <mergeCell ref="N60:Q60"/>
    <mergeCell ref="F53:I53"/>
    <mergeCell ref="F54:I54"/>
    <mergeCell ref="L54:M54"/>
    <mergeCell ref="N54:Q54"/>
    <mergeCell ref="F55:I55"/>
    <mergeCell ref="F56:I56"/>
    <mergeCell ref="L56:M56"/>
    <mergeCell ref="N56:Q56"/>
    <mergeCell ref="F57:I57"/>
    <mergeCell ref="F50:I50"/>
    <mergeCell ref="L50:M50"/>
    <mergeCell ref="N50:Q50"/>
    <mergeCell ref="F51:I51"/>
    <mergeCell ref="L51:M51"/>
    <mergeCell ref="N51:Q51"/>
    <mergeCell ref="F52:I52"/>
    <mergeCell ref="L52:M52"/>
    <mergeCell ref="N52:Q52"/>
    <mergeCell ref="F45:I45"/>
    <mergeCell ref="L45:M45"/>
    <mergeCell ref="N45:Q45"/>
    <mergeCell ref="F46:I46"/>
    <mergeCell ref="N47:Q47"/>
    <mergeCell ref="N48:Q48"/>
    <mergeCell ref="F49:I49"/>
    <mergeCell ref="L49:M49"/>
    <mergeCell ref="N49:Q49"/>
    <mergeCell ref="F34:I34"/>
    <mergeCell ref="F35:I35"/>
    <mergeCell ref="L35:M35"/>
    <mergeCell ref="N35:Q35"/>
    <mergeCell ref="N41:Q41"/>
    <mergeCell ref="F42:I42"/>
    <mergeCell ref="N43:Q43"/>
    <mergeCell ref="F44:I44"/>
    <mergeCell ref="L44:M44"/>
    <mergeCell ref="N44:Q44"/>
    <mergeCell ref="N30:Q30"/>
    <mergeCell ref="F31:I31"/>
    <mergeCell ref="L31:M31"/>
    <mergeCell ref="N31:Q31"/>
    <mergeCell ref="F32:I32"/>
    <mergeCell ref="L32:M32"/>
    <mergeCell ref="N32:Q32"/>
    <mergeCell ref="F33:I33"/>
    <mergeCell ref="L33:M33"/>
    <mergeCell ref="N33:Q33"/>
    <mergeCell ref="F27:I27"/>
    <mergeCell ref="L27:M27"/>
    <mergeCell ref="N27:Q27"/>
    <mergeCell ref="F28:I28"/>
    <mergeCell ref="L28:M28"/>
    <mergeCell ref="N28:Q28"/>
    <mergeCell ref="F29:I29"/>
    <mergeCell ref="L29:M29"/>
    <mergeCell ref="N29:Q29"/>
    <mergeCell ref="F24:I24"/>
    <mergeCell ref="L24:M24"/>
    <mergeCell ref="N24:Q24"/>
    <mergeCell ref="F25:I25"/>
    <mergeCell ref="L25:M25"/>
    <mergeCell ref="N25:Q25"/>
    <mergeCell ref="F26:I26"/>
    <mergeCell ref="L26:M26"/>
    <mergeCell ref="N26:Q26"/>
    <mergeCell ref="C3:Q3"/>
    <mergeCell ref="F5:P5"/>
    <mergeCell ref="F6:P6"/>
    <mergeCell ref="M8:P8"/>
    <mergeCell ref="M10:Q10"/>
    <mergeCell ref="M11:Q11"/>
    <mergeCell ref="F13:I13"/>
    <mergeCell ref="L13:M13"/>
    <mergeCell ref="N13:Q13"/>
    <mergeCell ref="N14:Q14"/>
    <mergeCell ref="N15:Q15"/>
    <mergeCell ref="N16:Q16"/>
    <mergeCell ref="F17:I17"/>
    <mergeCell ref="L17:M17"/>
    <mergeCell ref="N17:Q17"/>
    <mergeCell ref="F18:I18"/>
    <mergeCell ref="F19:I19"/>
    <mergeCell ref="L19:M19"/>
    <mergeCell ref="N19:Q19"/>
    <mergeCell ref="F20:I20"/>
    <mergeCell ref="L20:M20"/>
    <mergeCell ref="N20:Q20"/>
    <mergeCell ref="F21:I21"/>
    <mergeCell ref="N85:Q85"/>
    <mergeCell ref="F36:I36"/>
    <mergeCell ref="F37:I37"/>
    <mergeCell ref="L37:M37"/>
    <mergeCell ref="N37:Q37"/>
    <mergeCell ref="F38:I38"/>
    <mergeCell ref="F39:I39"/>
    <mergeCell ref="L39:M39"/>
    <mergeCell ref="N39:Q39"/>
    <mergeCell ref="F40:I40"/>
    <mergeCell ref="F41:I41"/>
    <mergeCell ref="L41:M41"/>
    <mergeCell ref="L21:M21"/>
    <mergeCell ref="N21:Q21"/>
    <mergeCell ref="F22:I22"/>
    <mergeCell ref="L22:M22"/>
    <mergeCell ref="N22:Q22"/>
    <mergeCell ref="F23:I23"/>
    <mergeCell ref="L23:M23"/>
    <mergeCell ref="N23:Q23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36"/>
  <sheetViews>
    <sheetView workbookViewId="0">
      <selection activeCell="F7" sqref="F7:P7"/>
    </sheetView>
  </sheetViews>
  <sheetFormatPr defaultRowHeight="13.5"/>
  <cols>
    <col min="1" max="1" width="7.140625" style="411" customWidth="1"/>
    <col min="2" max="2" width="1.42578125" style="411" customWidth="1"/>
    <col min="3" max="3" width="3.5703125" style="411" customWidth="1"/>
    <col min="4" max="4" width="3.7109375" style="411" customWidth="1"/>
    <col min="5" max="5" width="14.7109375" style="411" customWidth="1"/>
    <col min="6" max="7" width="9.5703125" style="411" customWidth="1"/>
    <col min="8" max="8" width="10.7109375" style="411" customWidth="1"/>
    <col min="9" max="9" width="6" style="411" customWidth="1"/>
    <col min="10" max="10" width="4.42578125" style="411" customWidth="1"/>
    <col min="11" max="11" width="9.85546875" style="411" customWidth="1"/>
    <col min="12" max="12" width="10.28515625" style="411" customWidth="1"/>
    <col min="13" max="14" width="5.140625" style="411" customWidth="1"/>
    <col min="15" max="15" width="1.7109375" style="411" customWidth="1"/>
    <col min="16" max="16" width="10.7109375" style="411" customWidth="1"/>
    <col min="17" max="17" width="3.5703125" style="411" customWidth="1"/>
    <col min="18" max="18" width="1.42578125" style="411" customWidth="1"/>
    <col min="19" max="19" width="7" style="411" customWidth="1"/>
    <col min="20" max="20" width="25.42578125" style="411" hidden="1" customWidth="1"/>
    <col min="21" max="21" width="14" style="411" hidden="1" customWidth="1"/>
    <col min="22" max="22" width="10.5703125" style="411" hidden="1" customWidth="1"/>
    <col min="23" max="23" width="14" style="411" hidden="1" customWidth="1"/>
    <col min="24" max="24" width="10.42578125" style="411" hidden="1" customWidth="1"/>
    <col min="25" max="25" width="12.85546875" style="411" hidden="1" customWidth="1"/>
    <col min="26" max="26" width="9.42578125" style="411" hidden="1" customWidth="1"/>
    <col min="27" max="27" width="12.85546875" style="411" hidden="1" customWidth="1"/>
    <col min="28" max="28" width="14" style="411" hidden="1" customWidth="1"/>
    <col min="29" max="29" width="9.42578125" style="411" customWidth="1"/>
    <col min="30" max="30" width="12.85546875" style="411" customWidth="1"/>
    <col min="31" max="31" width="14" style="411" customWidth="1"/>
    <col min="32" max="43" width="9.140625" style="411"/>
    <col min="44" max="64" width="8" style="411" hidden="1" customWidth="1"/>
    <col min="65" max="256" width="9.140625" style="411"/>
    <col min="257" max="257" width="7.140625" style="411" customWidth="1"/>
    <col min="258" max="258" width="1.42578125" style="411" customWidth="1"/>
    <col min="259" max="259" width="3.5703125" style="411" customWidth="1"/>
    <col min="260" max="260" width="3.7109375" style="411" customWidth="1"/>
    <col min="261" max="261" width="14.7109375" style="411" customWidth="1"/>
    <col min="262" max="263" width="9.5703125" style="411" customWidth="1"/>
    <col min="264" max="264" width="10.7109375" style="411" customWidth="1"/>
    <col min="265" max="265" width="6" style="411" customWidth="1"/>
    <col min="266" max="266" width="4.42578125" style="411" customWidth="1"/>
    <col min="267" max="267" width="9.85546875" style="411" customWidth="1"/>
    <col min="268" max="268" width="10.28515625" style="411" customWidth="1"/>
    <col min="269" max="270" width="5.140625" style="411" customWidth="1"/>
    <col min="271" max="271" width="1.7109375" style="411" customWidth="1"/>
    <col min="272" max="272" width="10.7109375" style="411" customWidth="1"/>
    <col min="273" max="273" width="3.5703125" style="411" customWidth="1"/>
    <col min="274" max="274" width="1.42578125" style="411" customWidth="1"/>
    <col min="275" max="275" width="7" style="411" customWidth="1"/>
    <col min="276" max="284" width="0" style="411" hidden="1" customWidth="1"/>
    <col min="285" max="285" width="9.42578125" style="411" customWidth="1"/>
    <col min="286" max="286" width="12.85546875" style="411" customWidth="1"/>
    <col min="287" max="287" width="14" style="411" customWidth="1"/>
    <col min="288" max="299" width="9.140625" style="411"/>
    <col min="300" max="320" width="0" style="411" hidden="1" customWidth="1"/>
    <col min="321" max="512" width="9.140625" style="411"/>
    <col min="513" max="513" width="7.140625" style="411" customWidth="1"/>
    <col min="514" max="514" width="1.42578125" style="411" customWidth="1"/>
    <col min="515" max="515" width="3.5703125" style="411" customWidth="1"/>
    <col min="516" max="516" width="3.7109375" style="411" customWidth="1"/>
    <col min="517" max="517" width="14.7109375" style="411" customWidth="1"/>
    <col min="518" max="519" width="9.5703125" style="411" customWidth="1"/>
    <col min="520" max="520" width="10.7109375" style="411" customWidth="1"/>
    <col min="521" max="521" width="6" style="411" customWidth="1"/>
    <col min="522" max="522" width="4.42578125" style="411" customWidth="1"/>
    <col min="523" max="523" width="9.85546875" style="411" customWidth="1"/>
    <col min="524" max="524" width="10.28515625" style="411" customWidth="1"/>
    <col min="525" max="526" width="5.140625" style="411" customWidth="1"/>
    <col min="527" max="527" width="1.7109375" style="411" customWidth="1"/>
    <col min="528" max="528" width="10.7109375" style="411" customWidth="1"/>
    <col min="529" max="529" width="3.5703125" style="411" customWidth="1"/>
    <col min="530" max="530" width="1.42578125" style="411" customWidth="1"/>
    <col min="531" max="531" width="7" style="411" customWidth="1"/>
    <col min="532" max="540" width="0" style="411" hidden="1" customWidth="1"/>
    <col min="541" max="541" width="9.42578125" style="411" customWidth="1"/>
    <col min="542" max="542" width="12.85546875" style="411" customWidth="1"/>
    <col min="543" max="543" width="14" style="411" customWidth="1"/>
    <col min="544" max="555" width="9.140625" style="411"/>
    <col min="556" max="576" width="0" style="411" hidden="1" customWidth="1"/>
    <col min="577" max="768" width="9.140625" style="411"/>
    <col min="769" max="769" width="7.140625" style="411" customWidth="1"/>
    <col min="770" max="770" width="1.42578125" style="411" customWidth="1"/>
    <col min="771" max="771" width="3.5703125" style="411" customWidth="1"/>
    <col min="772" max="772" width="3.7109375" style="411" customWidth="1"/>
    <col min="773" max="773" width="14.7109375" style="411" customWidth="1"/>
    <col min="774" max="775" width="9.5703125" style="411" customWidth="1"/>
    <col min="776" max="776" width="10.7109375" style="411" customWidth="1"/>
    <col min="777" max="777" width="6" style="411" customWidth="1"/>
    <col min="778" max="778" width="4.42578125" style="411" customWidth="1"/>
    <col min="779" max="779" width="9.85546875" style="411" customWidth="1"/>
    <col min="780" max="780" width="10.28515625" style="411" customWidth="1"/>
    <col min="781" max="782" width="5.140625" style="411" customWidth="1"/>
    <col min="783" max="783" width="1.7109375" style="411" customWidth="1"/>
    <col min="784" max="784" width="10.7109375" style="411" customWidth="1"/>
    <col min="785" max="785" width="3.5703125" style="411" customWidth="1"/>
    <col min="786" max="786" width="1.42578125" style="411" customWidth="1"/>
    <col min="787" max="787" width="7" style="411" customWidth="1"/>
    <col min="788" max="796" width="0" style="411" hidden="1" customWidth="1"/>
    <col min="797" max="797" width="9.42578125" style="411" customWidth="1"/>
    <col min="798" max="798" width="12.85546875" style="411" customWidth="1"/>
    <col min="799" max="799" width="14" style="411" customWidth="1"/>
    <col min="800" max="811" width="9.140625" style="411"/>
    <col min="812" max="832" width="0" style="411" hidden="1" customWidth="1"/>
    <col min="833" max="1024" width="9.140625" style="411"/>
    <col min="1025" max="1025" width="7.140625" style="411" customWidth="1"/>
    <col min="1026" max="1026" width="1.42578125" style="411" customWidth="1"/>
    <col min="1027" max="1027" width="3.5703125" style="411" customWidth="1"/>
    <col min="1028" max="1028" width="3.7109375" style="411" customWidth="1"/>
    <col min="1029" max="1029" width="14.7109375" style="411" customWidth="1"/>
    <col min="1030" max="1031" width="9.5703125" style="411" customWidth="1"/>
    <col min="1032" max="1032" width="10.7109375" style="411" customWidth="1"/>
    <col min="1033" max="1033" width="6" style="411" customWidth="1"/>
    <col min="1034" max="1034" width="4.42578125" style="411" customWidth="1"/>
    <col min="1035" max="1035" width="9.85546875" style="411" customWidth="1"/>
    <col min="1036" max="1036" width="10.28515625" style="411" customWidth="1"/>
    <col min="1037" max="1038" width="5.140625" style="411" customWidth="1"/>
    <col min="1039" max="1039" width="1.7109375" style="411" customWidth="1"/>
    <col min="1040" max="1040" width="10.7109375" style="411" customWidth="1"/>
    <col min="1041" max="1041" width="3.5703125" style="411" customWidth="1"/>
    <col min="1042" max="1042" width="1.42578125" style="411" customWidth="1"/>
    <col min="1043" max="1043" width="7" style="411" customWidth="1"/>
    <col min="1044" max="1052" width="0" style="411" hidden="1" customWidth="1"/>
    <col min="1053" max="1053" width="9.42578125" style="411" customWidth="1"/>
    <col min="1054" max="1054" width="12.85546875" style="411" customWidth="1"/>
    <col min="1055" max="1055" width="14" style="411" customWidth="1"/>
    <col min="1056" max="1067" width="9.140625" style="411"/>
    <col min="1068" max="1088" width="0" style="411" hidden="1" customWidth="1"/>
    <col min="1089" max="1280" width="9.140625" style="411"/>
    <col min="1281" max="1281" width="7.140625" style="411" customWidth="1"/>
    <col min="1282" max="1282" width="1.42578125" style="411" customWidth="1"/>
    <col min="1283" max="1283" width="3.5703125" style="411" customWidth="1"/>
    <col min="1284" max="1284" width="3.7109375" style="411" customWidth="1"/>
    <col min="1285" max="1285" width="14.7109375" style="411" customWidth="1"/>
    <col min="1286" max="1287" width="9.5703125" style="411" customWidth="1"/>
    <col min="1288" max="1288" width="10.7109375" style="411" customWidth="1"/>
    <col min="1289" max="1289" width="6" style="411" customWidth="1"/>
    <col min="1290" max="1290" width="4.42578125" style="411" customWidth="1"/>
    <col min="1291" max="1291" width="9.85546875" style="411" customWidth="1"/>
    <col min="1292" max="1292" width="10.28515625" style="411" customWidth="1"/>
    <col min="1293" max="1294" width="5.140625" style="411" customWidth="1"/>
    <col min="1295" max="1295" width="1.7109375" style="411" customWidth="1"/>
    <col min="1296" max="1296" width="10.7109375" style="411" customWidth="1"/>
    <col min="1297" max="1297" width="3.5703125" style="411" customWidth="1"/>
    <col min="1298" max="1298" width="1.42578125" style="411" customWidth="1"/>
    <col min="1299" max="1299" width="7" style="411" customWidth="1"/>
    <col min="1300" max="1308" width="0" style="411" hidden="1" customWidth="1"/>
    <col min="1309" max="1309" width="9.42578125" style="411" customWidth="1"/>
    <col min="1310" max="1310" width="12.85546875" style="411" customWidth="1"/>
    <col min="1311" max="1311" width="14" style="411" customWidth="1"/>
    <col min="1312" max="1323" width="9.140625" style="411"/>
    <col min="1324" max="1344" width="0" style="411" hidden="1" customWidth="1"/>
    <col min="1345" max="1536" width="9.140625" style="411"/>
    <col min="1537" max="1537" width="7.140625" style="411" customWidth="1"/>
    <col min="1538" max="1538" width="1.42578125" style="411" customWidth="1"/>
    <col min="1539" max="1539" width="3.5703125" style="411" customWidth="1"/>
    <col min="1540" max="1540" width="3.7109375" style="411" customWidth="1"/>
    <col min="1541" max="1541" width="14.7109375" style="411" customWidth="1"/>
    <col min="1542" max="1543" width="9.5703125" style="411" customWidth="1"/>
    <col min="1544" max="1544" width="10.7109375" style="411" customWidth="1"/>
    <col min="1545" max="1545" width="6" style="411" customWidth="1"/>
    <col min="1546" max="1546" width="4.42578125" style="411" customWidth="1"/>
    <col min="1547" max="1547" width="9.85546875" style="411" customWidth="1"/>
    <col min="1548" max="1548" width="10.28515625" style="411" customWidth="1"/>
    <col min="1549" max="1550" width="5.140625" style="411" customWidth="1"/>
    <col min="1551" max="1551" width="1.7109375" style="411" customWidth="1"/>
    <col min="1552" max="1552" width="10.7109375" style="411" customWidth="1"/>
    <col min="1553" max="1553" width="3.5703125" style="411" customWidth="1"/>
    <col min="1554" max="1554" width="1.42578125" style="411" customWidth="1"/>
    <col min="1555" max="1555" width="7" style="411" customWidth="1"/>
    <col min="1556" max="1564" width="0" style="411" hidden="1" customWidth="1"/>
    <col min="1565" max="1565" width="9.42578125" style="411" customWidth="1"/>
    <col min="1566" max="1566" width="12.85546875" style="411" customWidth="1"/>
    <col min="1567" max="1567" width="14" style="411" customWidth="1"/>
    <col min="1568" max="1579" width="9.140625" style="411"/>
    <col min="1580" max="1600" width="0" style="411" hidden="1" customWidth="1"/>
    <col min="1601" max="1792" width="9.140625" style="411"/>
    <col min="1793" max="1793" width="7.140625" style="411" customWidth="1"/>
    <col min="1794" max="1794" width="1.42578125" style="411" customWidth="1"/>
    <col min="1795" max="1795" width="3.5703125" style="411" customWidth="1"/>
    <col min="1796" max="1796" width="3.7109375" style="411" customWidth="1"/>
    <col min="1797" max="1797" width="14.7109375" style="411" customWidth="1"/>
    <col min="1798" max="1799" width="9.5703125" style="411" customWidth="1"/>
    <col min="1800" max="1800" width="10.7109375" style="411" customWidth="1"/>
    <col min="1801" max="1801" width="6" style="411" customWidth="1"/>
    <col min="1802" max="1802" width="4.42578125" style="411" customWidth="1"/>
    <col min="1803" max="1803" width="9.85546875" style="411" customWidth="1"/>
    <col min="1804" max="1804" width="10.28515625" style="411" customWidth="1"/>
    <col min="1805" max="1806" width="5.140625" style="411" customWidth="1"/>
    <col min="1807" max="1807" width="1.7109375" style="411" customWidth="1"/>
    <col min="1808" max="1808" width="10.7109375" style="411" customWidth="1"/>
    <col min="1809" max="1809" width="3.5703125" style="411" customWidth="1"/>
    <col min="1810" max="1810" width="1.42578125" style="411" customWidth="1"/>
    <col min="1811" max="1811" width="7" style="411" customWidth="1"/>
    <col min="1812" max="1820" width="0" style="411" hidden="1" customWidth="1"/>
    <col min="1821" max="1821" width="9.42578125" style="411" customWidth="1"/>
    <col min="1822" max="1822" width="12.85546875" style="411" customWidth="1"/>
    <col min="1823" max="1823" width="14" style="411" customWidth="1"/>
    <col min="1824" max="1835" width="9.140625" style="411"/>
    <col min="1836" max="1856" width="0" style="411" hidden="1" customWidth="1"/>
    <col min="1857" max="2048" width="9.140625" style="411"/>
    <col min="2049" max="2049" width="7.140625" style="411" customWidth="1"/>
    <col min="2050" max="2050" width="1.42578125" style="411" customWidth="1"/>
    <col min="2051" max="2051" width="3.5703125" style="411" customWidth="1"/>
    <col min="2052" max="2052" width="3.7109375" style="411" customWidth="1"/>
    <col min="2053" max="2053" width="14.7109375" style="411" customWidth="1"/>
    <col min="2054" max="2055" width="9.5703125" style="411" customWidth="1"/>
    <col min="2056" max="2056" width="10.7109375" style="411" customWidth="1"/>
    <col min="2057" max="2057" width="6" style="411" customWidth="1"/>
    <col min="2058" max="2058" width="4.42578125" style="411" customWidth="1"/>
    <col min="2059" max="2059" width="9.85546875" style="411" customWidth="1"/>
    <col min="2060" max="2060" width="10.28515625" style="411" customWidth="1"/>
    <col min="2061" max="2062" width="5.140625" style="411" customWidth="1"/>
    <col min="2063" max="2063" width="1.7109375" style="411" customWidth="1"/>
    <col min="2064" max="2064" width="10.7109375" style="411" customWidth="1"/>
    <col min="2065" max="2065" width="3.5703125" style="411" customWidth="1"/>
    <col min="2066" max="2066" width="1.42578125" style="411" customWidth="1"/>
    <col min="2067" max="2067" width="7" style="411" customWidth="1"/>
    <col min="2068" max="2076" width="0" style="411" hidden="1" customWidth="1"/>
    <col min="2077" max="2077" width="9.42578125" style="411" customWidth="1"/>
    <col min="2078" max="2078" width="12.85546875" style="411" customWidth="1"/>
    <col min="2079" max="2079" width="14" style="411" customWidth="1"/>
    <col min="2080" max="2091" width="9.140625" style="411"/>
    <col min="2092" max="2112" width="0" style="411" hidden="1" customWidth="1"/>
    <col min="2113" max="2304" width="9.140625" style="411"/>
    <col min="2305" max="2305" width="7.140625" style="411" customWidth="1"/>
    <col min="2306" max="2306" width="1.42578125" style="411" customWidth="1"/>
    <col min="2307" max="2307" width="3.5703125" style="411" customWidth="1"/>
    <col min="2308" max="2308" width="3.7109375" style="411" customWidth="1"/>
    <col min="2309" max="2309" width="14.7109375" style="411" customWidth="1"/>
    <col min="2310" max="2311" width="9.5703125" style="411" customWidth="1"/>
    <col min="2312" max="2312" width="10.7109375" style="411" customWidth="1"/>
    <col min="2313" max="2313" width="6" style="411" customWidth="1"/>
    <col min="2314" max="2314" width="4.42578125" style="411" customWidth="1"/>
    <col min="2315" max="2315" width="9.85546875" style="411" customWidth="1"/>
    <col min="2316" max="2316" width="10.28515625" style="411" customWidth="1"/>
    <col min="2317" max="2318" width="5.140625" style="411" customWidth="1"/>
    <col min="2319" max="2319" width="1.7109375" style="411" customWidth="1"/>
    <col min="2320" max="2320" width="10.7109375" style="411" customWidth="1"/>
    <col min="2321" max="2321" width="3.5703125" style="411" customWidth="1"/>
    <col min="2322" max="2322" width="1.42578125" style="411" customWidth="1"/>
    <col min="2323" max="2323" width="7" style="411" customWidth="1"/>
    <col min="2324" max="2332" width="0" style="411" hidden="1" customWidth="1"/>
    <col min="2333" max="2333" width="9.42578125" style="411" customWidth="1"/>
    <col min="2334" max="2334" width="12.85546875" style="411" customWidth="1"/>
    <col min="2335" max="2335" width="14" style="411" customWidth="1"/>
    <col min="2336" max="2347" width="9.140625" style="411"/>
    <col min="2348" max="2368" width="0" style="411" hidden="1" customWidth="1"/>
    <col min="2369" max="2560" width="9.140625" style="411"/>
    <col min="2561" max="2561" width="7.140625" style="411" customWidth="1"/>
    <col min="2562" max="2562" width="1.42578125" style="411" customWidth="1"/>
    <col min="2563" max="2563" width="3.5703125" style="411" customWidth="1"/>
    <col min="2564" max="2564" width="3.7109375" style="411" customWidth="1"/>
    <col min="2565" max="2565" width="14.7109375" style="411" customWidth="1"/>
    <col min="2566" max="2567" width="9.5703125" style="411" customWidth="1"/>
    <col min="2568" max="2568" width="10.7109375" style="411" customWidth="1"/>
    <col min="2569" max="2569" width="6" style="411" customWidth="1"/>
    <col min="2570" max="2570" width="4.42578125" style="411" customWidth="1"/>
    <col min="2571" max="2571" width="9.85546875" style="411" customWidth="1"/>
    <col min="2572" max="2572" width="10.28515625" style="411" customWidth="1"/>
    <col min="2573" max="2574" width="5.140625" style="411" customWidth="1"/>
    <col min="2575" max="2575" width="1.7109375" style="411" customWidth="1"/>
    <col min="2576" max="2576" width="10.7109375" style="411" customWidth="1"/>
    <col min="2577" max="2577" width="3.5703125" style="411" customWidth="1"/>
    <col min="2578" max="2578" width="1.42578125" style="411" customWidth="1"/>
    <col min="2579" max="2579" width="7" style="411" customWidth="1"/>
    <col min="2580" max="2588" width="0" style="411" hidden="1" customWidth="1"/>
    <col min="2589" max="2589" width="9.42578125" style="411" customWidth="1"/>
    <col min="2590" max="2590" width="12.85546875" style="411" customWidth="1"/>
    <col min="2591" max="2591" width="14" style="411" customWidth="1"/>
    <col min="2592" max="2603" width="9.140625" style="411"/>
    <col min="2604" max="2624" width="0" style="411" hidden="1" customWidth="1"/>
    <col min="2625" max="2816" width="9.140625" style="411"/>
    <col min="2817" max="2817" width="7.140625" style="411" customWidth="1"/>
    <col min="2818" max="2818" width="1.42578125" style="411" customWidth="1"/>
    <col min="2819" max="2819" width="3.5703125" style="411" customWidth="1"/>
    <col min="2820" max="2820" width="3.7109375" style="411" customWidth="1"/>
    <col min="2821" max="2821" width="14.7109375" style="411" customWidth="1"/>
    <col min="2822" max="2823" width="9.5703125" style="411" customWidth="1"/>
    <col min="2824" max="2824" width="10.7109375" style="411" customWidth="1"/>
    <col min="2825" max="2825" width="6" style="411" customWidth="1"/>
    <col min="2826" max="2826" width="4.42578125" style="411" customWidth="1"/>
    <col min="2827" max="2827" width="9.85546875" style="411" customWidth="1"/>
    <col min="2828" max="2828" width="10.28515625" style="411" customWidth="1"/>
    <col min="2829" max="2830" width="5.140625" style="411" customWidth="1"/>
    <col min="2831" max="2831" width="1.7109375" style="411" customWidth="1"/>
    <col min="2832" max="2832" width="10.7109375" style="411" customWidth="1"/>
    <col min="2833" max="2833" width="3.5703125" style="411" customWidth="1"/>
    <col min="2834" max="2834" width="1.42578125" style="411" customWidth="1"/>
    <col min="2835" max="2835" width="7" style="411" customWidth="1"/>
    <col min="2836" max="2844" width="0" style="411" hidden="1" customWidth="1"/>
    <col min="2845" max="2845" width="9.42578125" style="411" customWidth="1"/>
    <col min="2846" max="2846" width="12.85546875" style="411" customWidth="1"/>
    <col min="2847" max="2847" width="14" style="411" customWidth="1"/>
    <col min="2848" max="2859" width="9.140625" style="411"/>
    <col min="2860" max="2880" width="0" style="411" hidden="1" customWidth="1"/>
    <col min="2881" max="3072" width="9.140625" style="411"/>
    <col min="3073" max="3073" width="7.140625" style="411" customWidth="1"/>
    <col min="3074" max="3074" width="1.42578125" style="411" customWidth="1"/>
    <col min="3075" max="3075" width="3.5703125" style="411" customWidth="1"/>
    <col min="3076" max="3076" width="3.7109375" style="411" customWidth="1"/>
    <col min="3077" max="3077" width="14.7109375" style="411" customWidth="1"/>
    <col min="3078" max="3079" width="9.5703125" style="411" customWidth="1"/>
    <col min="3080" max="3080" width="10.7109375" style="411" customWidth="1"/>
    <col min="3081" max="3081" width="6" style="411" customWidth="1"/>
    <col min="3082" max="3082" width="4.42578125" style="411" customWidth="1"/>
    <col min="3083" max="3083" width="9.85546875" style="411" customWidth="1"/>
    <col min="3084" max="3084" width="10.28515625" style="411" customWidth="1"/>
    <col min="3085" max="3086" width="5.140625" style="411" customWidth="1"/>
    <col min="3087" max="3087" width="1.7109375" style="411" customWidth="1"/>
    <col min="3088" max="3088" width="10.7109375" style="411" customWidth="1"/>
    <col min="3089" max="3089" width="3.5703125" style="411" customWidth="1"/>
    <col min="3090" max="3090" width="1.42578125" style="411" customWidth="1"/>
    <col min="3091" max="3091" width="7" style="411" customWidth="1"/>
    <col min="3092" max="3100" width="0" style="411" hidden="1" customWidth="1"/>
    <col min="3101" max="3101" width="9.42578125" style="411" customWidth="1"/>
    <col min="3102" max="3102" width="12.85546875" style="411" customWidth="1"/>
    <col min="3103" max="3103" width="14" style="411" customWidth="1"/>
    <col min="3104" max="3115" width="9.140625" style="411"/>
    <col min="3116" max="3136" width="0" style="411" hidden="1" customWidth="1"/>
    <col min="3137" max="3328" width="9.140625" style="411"/>
    <col min="3329" max="3329" width="7.140625" style="411" customWidth="1"/>
    <col min="3330" max="3330" width="1.42578125" style="411" customWidth="1"/>
    <col min="3331" max="3331" width="3.5703125" style="411" customWidth="1"/>
    <col min="3332" max="3332" width="3.7109375" style="411" customWidth="1"/>
    <col min="3333" max="3333" width="14.7109375" style="411" customWidth="1"/>
    <col min="3334" max="3335" width="9.5703125" style="411" customWidth="1"/>
    <col min="3336" max="3336" width="10.7109375" style="411" customWidth="1"/>
    <col min="3337" max="3337" width="6" style="411" customWidth="1"/>
    <col min="3338" max="3338" width="4.42578125" style="411" customWidth="1"/>
    <col min="3339" max="3339" width="9.85546875" style="411" customWidth="1"/>
    <col min="3340" max="3340" width="10.28515625" style="411" customWidth="1"/>
    <col min="3341" max="3342" width="5.140625" style="411" customWidth="1"/>
    <col min="3343" max="3343" width="1.7109375" style="411" customWidth="1"/>
    <col min="3344" max="3344" width="10.7109375" style="411" customWidth="1"/>
    <col min="3345" max="3345" width="3.5703125" style="411" customWidth="1"/>
    <col min="3346" max="3346" width="1.42578125" style="411" customWidth="1"/>
    <col min="3347" max="3347" width="7" style="411" customWidth="1"/>
    <col min="3348" max="3356" width="0" style="411" hidden="1" customWidth="1"/>
    <col min="3357" max="3357" width="9.42578125" style="411" customWidth="1"/>
    <col min="3358" max="3358" width="12.85546875" style="411" customWidth="1"/>
    <col min="3359" max="3359" width="14" style="411" customWidth="1"/>
    <col min="3360" max="3371" width="9.140625" style="411"/>
    <col min="3372" max="3392" width="0" style="411" hidden="1" customWidth="1"/>
    <col min="3393" max="3584" width="9.140625" style="411"/>
    <col min="3585" max="3585" width="7.140625" style="411" customWidth="1"/>
    <col min="3586" max="3586" width="1.42578125" style="411" customWidth="1"/>
    <col min="3587" max="3587" width="3.5703125" style="411" customWidth="1"/>
    <col min="3588" max="3588" width="3.7109375" style="411" customWidth="1"/>
    <col min="3589" max="3589" width="14.7109375" style="411" customWidth="1"/>
    <col min="3590" max="3591" width="9.5703125" style="411" customWidth="1"/>
    <col min="3592" max="3592" width="10.7109375" style="411" customWidth="1"/>
    <col min="3593" max="3593" width="6" style="411" customWidth="1"/>
    <col min="3594" max="3594" width="4.42578125" style="411" customWidth="1"/>
    <col min="3595" max="3595" width="9.85546875" style="411" customWidth="1"/>
    <col min="3596" max="3596" width="10.28515625" style="411" customWidth="1"/>
    <col min="3597" max="3598" width="5.140625" style="411" customWidth="1"/>
    <col min="3599" max="3599" width="1.7109375" style="411" customWidth="1"/>
    <col min="3600" max="3600" width="10.7109375" style="411" customWidth="1"/>
    <col min="3601" max="3601" width="3.5703125" style="411" customWidth="1"/>
    <col min="3602" max="3602" width="1.42578125" style="411" customWidth="1"/>
    <col min="3603" max="3603" width="7" style="411" customWidth="1"/>
    <col min="3604" max="3612" width="0" style="411" hidden="1" customWidth="1"/>
    <col min="3613" max="3613" width="9.42578125" style="411" customWidth="1"/>
    <col min="3614" max="3614" width="12.85546875" style="411" customWidth="1"/>
    <col min="3615" max="3615" width="14" style="411" customWidth="1"/>
    <col min="3616" max="3627" width="9.140625" style="411"/>
    <col min="3628" max="3648" width="0" style="411" hidden="1" customWidth="1"/>
    <col min="3649" max="3840" width="9.140625" style="411"/>
    <col min="3841" max="3841" width="7.140625" style="411" customWidth="1"/>
    <col min="3842" max="3842" width="1.42578125" style="411" customWidth="1"/>
    <col min="3843" max="3843" width="3.5703125" style="411" customWidth="1"/>
    <col min="3844" max="3844" width="3.7109375" style="411" customWidth="1"/>
    <col min="3845" max="3845" width="14.7109375" style="411" customWidth="1"/>
    <col min="3846" max="3847" width="9.5703125" style="411" customWidth="1"/>
    <col min="3848" max="3848" width="10.7109375" style="411" customWidth="1"/>
    <col min="3849" max="3849" width="6" style="411" customWidth="1"/>
    <col min="3850" max="3850" width="4.42578125" style="411" customWidth="1"/>
    <col min="3851" max="3851" width="9.85546875" style="411" customWidth="1"/>
    <col min="3852" max="3852" width="10.28515625" style="411" customWidth="1"/>
    <col min="3853" max="3854" width="5.140625" style="411" customWidth="1"/>
    <col min="3855" max="3855" width="1.7109375" style="411" customWidth="1"/>
    <col min="3856" max="3856" width="10.7109375" style="411" customWidth="1"/>
    <col min="3857" max="3857" width="3.5703125" style="411" customWidth="1"/>
    <col min="3858" max="3858" width="1.42578125" style="411" customWidth="1"/>
    <col min="3859" max="3859" width="7" style="411" customWidth="1"/>
    <col min="3860" max="3868" width="0" style="411" hidden="1" customWidth="1"/>
    <col min="3869" max="3869" width="9.42578125" style="411" customWidth="1"/>
    <col min="3870" max="3870" width="12.85546875" style="411" customWidth="1"/>
    <col min="3871" max="3871" width="14" style="411" customWidth="1"/>
    <col min="3872" max="3883" width="9.140625" style="411"/>
    <col min="3884" max="3904" width="0" style="411" hidden="1" customWidth="1"/>
    <col min="3905" max="4096" width="9.140625" style="411"/>
    <col min="4097" max="4097" width="7.140625" style="411" customWidth="1"/>
    <col min="4098" max="4098" width="1.42578125" style="411" customWidth="1"/>
    <col min="4099" max="4099" width="3.5703125" style="411" customWidth="1"/>
    <col min="4100" max="4100" width="3.7109375" style="411" customWidth="1"/>
    <col min="4101" max="4101" width="14.7109375" style="411" customWidth="1"/>
    <col min="4102" max="4103" width="9.5703125" style="411" customWidth="1"/>
    <col min="4104" max="4104" width="10.7109375" style="411" customWidth="1"/>
    <col min="4105" max="4105" width="6" style="411" customWidth="1"/>
    <col min="4106" max="4106" width="4.42578125" style="411" customWidth="1"/>
    <col min="4107" max="4107" width="9.85546875" style="411" customWidth="1"/>
    <col min="4108" max="4108" width="10.28515625" style="411" customWidth="1"/>
    <col min="4109" max="4110" width="5.140625" style="411" customWidth="1"/>
    <col min="4111" max="4111" width="1.7109375" style="411" customWidth="1"/>
    <col min="4112" max="4112" width="10.7109375" style="411" customWidth="1"/>
    <col min="4113" max="4113" width="3.5703125" style="411" customWidth="1"/>
    <col min="4114" max="4114" width="1.42578125" style="411" customWidth="1"/>
    <col min="4115" max="4115" width="7" style="411" customWidth="1"/>
    <col min="4116" max="4124" width="0" style="411" hidden="1" customWidth="1"/>
    <col min="4125" max="4125" width="9.42578125" style="411" customWidth="1"/>
    <col min="4126" max="4126" width="12.85546875" style="411" customWidth="1"/>
    <col min="4127" max="4127" width="14" style="411" customWidth="1"/>
    <col min="4128" max="4139" width="9.140625" style="411"/>
    <col min="4140" max="4160" width="0" style="411" hidden="1" customWidth="1"/>
    <col min="4161" max="4352" width="9.140625" style="411"/>
    <col min="4353" max="4353" width="7.140625" style="411" customWidth="1"/>
    <col min="4354" max="4354" width="1.42578125" style="411" customWidth="1"/>
    <col min="4355" max="4355" width="3.5703125" style="411" customWidth="1"/>
    <col min="4356" max="4356" width="3.7109375" style="411" customWidth="1"/>
    <col min="4357" max="4357" width="14.7109375" style="411" customWidth="1"/>
    <col min="4358" max="4359" width="9.5703125" style="411" customWidth="1"/>
    <col min="4360" max="4360" width="10.7109375" style="411" customWidth="1"/>
    <col min="4361" max="4361" width="6" style="411" customWidth="1"/>
    <col min="4362" max="4362" width="4.42578125" style="411" customWidth="1"/>
    <col min="4363" max="4363" width="9.85546875" style="411" customWidth="1"/>
    <col min="4364" max="4364" width="10.28515625" style="411" customWidth="1"/>
    <col min="4365" max="4366" width="5.140625" style="411" customWidth="1"/>
    <col min="4367" max="4367" width="1.7109375" style="411" customWidth="1"/>
    <col min="4368" max="4368" width="10.7109375" style="411" customWidth="1"/>
    <col min="4369" max="4369" width="3.5703125" style="411" customWidth="1"/>
    <col min="4370" max="4370" width="1.42578125" style="411" customWidth="1"/>
    <col min="4371" max="4371" width="7" style="411" customWidth="1"/>
    <col min="4372" max="4380" width="0" style="411" hidden="1" customWidth="1"/>
    <col min="4381" max="4381" width="9.42578125" style="411" customWidth="1"/>
    <col min="4382" max="4382" width="12.85546875" style="411" customWidth="1"/>
    <col min="4383" max="4383" width="14" style="411" customWidth="1"/>
    <col min="4384" max="4395" width="9.140625" style="411"/>
    <col min="4396" max="4416" width="0" style="411" hidden="1" customWidth="1"/>
    <col min="4417" max="4608" width="9.140625" style="411"/>
    <col min="4609" max="4609" width="7.140625" style="411" customWidth="1"/>
    <col min="4610" max="4610" width="1.42578125" style="411" customWidth="1"/>
    <col min="4611" max="4611" width="3.5703125" style="411" customWidth="1"/>
    <col min="4612" max="4612" width="3.7109375" style="411" customWidth="1"/>
    <col min="4613" max="4613" width="14.7109375" style="411" customWidth="1"/>
    <col min="4614" max="4615" width="9.5703125" style="411" customWidth="1"/>
    <col min="4616" max="4616" width="10.7109375" style="411" customWidth="1"/>
    <col min="4617" max="4617" width="6" style="411" customWidth="1"/>
    <col min="4618" max="4618" width="4.42578125" style="411" customWidth="1"/>
    <col min="4619" max="4619" width="9.85546875" style="411" customWidth="1"/>
    <col min="4620" max="4620" width="10.28515625" style="411" customWidth="1"/>
    <col min="4621" max="4622" width="5.140625" style="411" customWidth="1"/>
    <col min="4623" max="4623" width="1.7109375" style="411" customWidth="1"/>
    <col min="4624" max="4624" width="10.7109375" style="411" customWidth="1"/>
    <col min="4625" max="4625" width="3.5703125" style="411" customWidth="1"/>
    <col min="4626" max="4626" width="1.42578125" style="411" customWidth="1"/>
    <col min="4627" max="4627" width="7" style="411" customWidth="1"/>
    <col min="4628" max="4636" width="0" style="411" hidden="1" customWidth="1"/>
    <col min="4637" max="4637" width="9.42578125" style="411" customWidth="1"/>
    <col min="4638" max="4638" width="12.85546875" style="411" customWidth="1"/>
    <col min="4639" max="4639" width="14" style="411" customWidth="1"/>
    <col min="4640" max="4651" width="9.140625" style="411"/>
    <col min="4652" max="4672" width="0" style="411" hidden="1" customWidth="1"/>
    <col min="4673" max="4864" width="9.140625" style="411"/>
    <col min="4865" max="4865" width="7.140625" style="411" customWidth="1"/>
    <col min="4866" max="4866" width="1.42578125" style="411" customWidth="1"/>
    <col min="4867" max="4867" width="3.5703125" style="411" customWidth="1"/>
    <col min="4868" max="4868" width="3.7109375" style="411" customWidth="1"/>
    <col min="4869" max="4869" width="14.7109375" style="411" customWidth="1"/>
    <col min="4870" max="4871" width="9.5703125" style="411" customWidth="1"/>
    <col min="4872" max="4872" width="10.7109375" style="411" customWidth="1"/>
    <col min="4873" max="4873" width="6" style="411" customWidth="1"/>
    <col min="4874" max="4874" width="4.42578125" style="411" customWidth="1"/>
    <col min="4875" max="4875" width="9.85546875" style="411" customWidth="1"/>
    <col min="4876" max="4876" width="10.28515625" style="411" customWidth="1"/>
    <col min="4877" max="4878" width="5.140625" style="411" customWidth="1"/>
    <col min="4879" max="4879" width="1.7109375" style="411" customWidth="1"/>
    <col min="4880" max="4880" width="10.7109375" style="411" customWidth="1"/>
    <col min="4881" max="4881" width="3.5703125" style="411" customWidth="1"/>
    <col min="4882" max="4882" width="1.42578125" style="411" customWidth="1"/>
    <col min="4883" max="4883" width="7" style="411" customWidth="1"/>
    <col min="4884" max="4892" width="0" style="411" hidden="1" customWidth="1"/>
    <col min="4893" max="4893" width="9.42578125" style="411" customWidth="1"/>
    <col min="4894" max="4894" width="12.85546875" style="411" customWidth="1"/>
    <col min="4895" max="4895" width="14" style="411" customWidth="1"/>
    <col min="4896" max="4907" width="9.140625" style="411"/>
    <col min="4908" max="4928" width="0" style="411" hidden="1" customWidth="1"/>
    <col min="4929" max="5120" width="9.140625" style="411"/>
    <col min="5121" max="5121" width="7.140625" style="411" customWidth="1"/>
    <col min="5122" max="5122" width="1.42578125" style="411" customWidth="1"/>
    <col min="5123" max="5123" width="3.5703125" style="411" customWidth="1"/>
    <col min="5124" max="5124" width="3.7109375" style="411" customWidth="1"/>
    <col min="5125" max="5125" width="14.7109375" style="411" customWidth="1"/>
    <col min="5126" max="5127" width="9.5703125" style="411" customWidth="1"/>
    <col min="5128" max="5128" width="10.7109375" style="411" customWidth="1"/>
    <col min="5129" max="5129" width="6" style="411" customWidth="1"/>
    <col min="5130" max="5130" width="4.42578125" style="411" customWidth="1"/>
    <col min="5131" max="5131" width="9.85546875" style="411" customWidth="1"/>
    <col min="5132" max="5132" width="10.28515625" style="411" customWidth="1"/>
    <col min="5133" max="5134" width="5.140625" style="411" customWidth="1"/>
    <col min="5135" max="5135" width="1.7109375" style="411" customWidth="1"/>
    <col min="5136" max="5136" width="10.7109375" style="411" customWidth="1"/>
    <col min="5137" max="5137" width="3.5703125" style="411" customWidth="1"/>
    <col min="5138" max="5138" width="1.42578125" style="411" customWidth="1"/>
    <col min="5139" max="5139" width="7" style="411" customWidth="1"/>
    <col min="5140" max="5148" width="0" style="411" hidden="1" customWidth="1"/>
    <col min="5149" max="5149" width="9.42578125" style="411" customWidth="1"/>
    <col min="5150" max="5150" width="12.85546875" style="411" customWidth="1"/>
    <col min="5151" max="5151" width="14" style="411" customWidth="1"/>
    <col min="5152" max="5163" width="9.140625" style="411"/>
    <col min="5164" max="5184" width="0" style="411" hidden="1" customWidth="1"/>
    <col min="5185" max="5376" width="9.140625" style="411"/>
    <col min="5377" max="5377" width="7.140625" style="411" customWidth="1"/>
    <col min="5378" max="5378" width="1.42578125" style="411" customWidth="1"/>
    <col min="5379" max="5379" width="3.5703125" style="411" customWidth="1"/>
    <col min="5380" max="5380" width="3.7109375" style="411" customWidth="1"/>
    <col min="5381" max="5381" width="14.7109375" style="411" customWidth="1"/>
    <col min="5382" max="5383" width="9.5703125" style="411" customWidth="1"/>
    <col min="5384" max="5384" width="10.7109375" style="411" customWidth="1"/>
    <col min="5385" max="5385" width="6" style="411" customWidth="1"/>
    <col min="5386" max="5386" width="4.42578125" style="411" customWidth="1"/>
    <col min="5387" max="5387" width="9.85546875" style="411" customWidth="1"/>
    <col min="5388" max="5388" width="10.28515625" style="411" customWidth="1"/>
    <col min="5389" max="5390" width="5.140625" style="411" customWidth="1"/>
    <col min="5391" max="5391" width="1.7109375" style="411" customWidth="1"/>
    <col min="5392" max="5392" width="10.7109375" style="411" customWidth="1"/>
    <col min="5393" max="5393" width="3.5703125" style="411" customWidth="1"/>
    <col min="5394" max="5394" width="1.42578125" style="411" customWidth="1"/>
    <col min="5395" max="5395" width="7" style="411" customWidth="1"/>
    <col min="5396" max="5404" width="0" style="411" hidden="1" customWidth="1"/>
    <col min="5405" max="5405" width="9.42578125" style="411" customWidth="1"/>
    <col min="5406" max="5406" width="12.85546875" style="411" customWidth="1"/>
    <col min="5407" max="5407" width="14" style="411" customWidth="1"/>
    <col min="5408" max="5419" width="9.140625" style="411"/>
    <col min="5420" max="5440" width="0" style="411" hidden="1" customWidth="1"/>
    <col min="5441" max="5632" width="9.140625" style="411"/>
    <col min="5633" max="5633" width="7.140625" style="411" customWidth="1"/>
    <col min="5634" max="5634" width="1.42578125" style="411" customWidth="1"/>
    <col min="5635" max="5635" width="3.5703125" style="411" customWidth="1"/>
    <col min="5636" max="5636" width="3.7109375" style="411" customWidth="1"/>
    <col min="5637" max="5637" width="14.7109375" style="411" customWidth="1"/>
    <col min="5638" max="5639" width="9.5703125" style="411" customWidth="1"/>
    <col min="5640" max="5640" width="10.7109375" style="411" customWidth="1"/>
    <col min="5641" max="5641" width="6" style="411" customWidth="1"/>
    <col min="5642" max="5642" width="4.42578125" style="411" customWidth="1"/>
    <col min="5643" max="5643" width="9.85546875" style="411" customWidth="1"/>
    <col min="5644" max="5644" width="10.28515625" style="411" customWidth="1"/>
    <col min="5645" max="5646" width="5.140625" style="411" customWidth="1"/>
    <col min="5647" max="5647" width="1.7109375" style="411" customWidth="1"/>
    <col min="5648" max="5648" width="10.7109375" style="411" customWidth="1"/>
    <col min="5649" max="5649" width="3.5703125" style="411" customWidth="1"/>
    <col min="5650" max="5650" width="1.42578125" style="411" customWidth="1"/>
    <col min="5651" max="5651" width="7" style="411" customWidth="1"/>
    <col min="5652" max="5660" width="0" style="411" hidden="1" customWidth="1"/>
    <col min="5661" max="5661" width="9.42578125" style="411" customWidth="1"/>
    <col min="5662" max="5662" width="12.85546875" style="411" customWidth="1"/>
    <col min="5663" max="5663" width="14" style="411" customWidth="1"/>
    <col min="5664" max="5675" width="9.140625" style="411"/>
    <col min="5676" max="5696" width="0" style="411" hidden="1" customWidth="1"/>
    <col min="5697" max="5888" width="9.140625" style="411"/>
    <col min="5889" max="5889" width="7.140625" style="411" customWidth="1"/>
    <col min="5890" max="5890" width="1.42578125" style="411" customWidth="1"/>
    <col min="5891" max="5891" width="3.5703125" style="411" customWidth="1"/>
    <col min="5892" max="5892" width="3.7109375" style="411" customWidth="1"/>
    <col min="5893" max="5893" width="14.7109375" style="411" customWidth="1"/>
    <col min="5894" max="5895" width="9.5703125" style="411" customWidth="1"/>
    <col min="5896" max="5896" width="10.7109375" style="411" customWidth="1"/>
    <col min="5897" max="5897" width="6" style="411" customWidth="1"/>
    <col min="5898" max="5898" width="4.42578125" style="411" customWidth="1"/>
    <col min="5899" max="5899" width="9.85546875" style="411" customWidth="1"/>
    <col min="5900" max="5900" width="10.28515625" style="411" customWidth="1"/>
    <col min="5901" max="5902" width="5.140625" style="411" customWidth="1"/>
    <col min="5903" max="5903" width="1.7109375" style="411" customWidth="1"/>
    <col min="5904" max="5904" width="10.7109375" style="411" customWidth="1"/>
    <col min="5905" max="5905" width="3.5703125" style="411" customWidth="1"/>
    <col min="5906" max="5906" width="1.42578125" style="411" customWidth="1"/>
    <col min="5907" max="5907" width="7" style="411" customWidth="1"/>
    <col min="5908" max="5916" width="0" style="411" hidden="1" customWidth="1"/>
    <col min="5917" max="5917" width="9.42578125" style="411" customWidth="1"/>
    <col min="5918" max="5918" width="12.85546875" style="411" customWidth="1"/>
    <col min="5919" max="5919" width="14" style="411" customWidth="1"/>
    <col min="5920" max="5931" width="9.140625" style="411"/>
    <col min="5932" max="5952" width="0" style="411" hidden="1" customWidth="1"/>
    <col min="5953" max="6144" width="9.140625" style="411"/>
    <col min="6145" max="6145" width="7.140625" style="411" customWidth="1"/>
    <col min="6146" max="6146" width="1.42578125" style="411" customWidth="1"/>
    <col min="6147" max="6147" width="3.5703125" style="411" customWidth="1"/>
    <col min="6148" max="6148" width="3.7109375" style="411" customWidth="1"/>
    <col min="6149" max="6149" width="14.7109375" style="411" customWidth="1"/>
    <col min="6150" max="6151" width="9.5703125" style="411" customWidth="1"/>
    <col min="6152" max="6152" width="10.7109375" style="411" customWidth="1"/>
    <col min="6153" max="6153" width="6" style="411" customWidth="1"/>
    <col min="6154" max="6154" width="4.42578125" style="411" customWidth="1"/>
    <col min="6155" max="6155" width="9.85546875" style="411" customWidth="1"/>
    <col min="6156" max="6156" width="10.28515625" style="411" customWidth="1"/>
    <col min="6157" max="6158" width="5.140625" style="411" customWidth="1"/>
    <col min="6159" max="6159" width="1.7109375" style="411" customWidth="1"/>
    <col min="6160" max="6160" width="10.7109375" style="411" customWidth="1"/>
    <col min="6161" max="6161" width="3.5703125" style="411" customWidth="1"/>
    <col min="6162" max="6162" width="1.42578125" style="411" customWidth="1"/>
    <col min="6163" max="6163" width="7" style="411" customWidth="1"/>
    <col min="6164" max="6172" width="0" style="411" hidden="1" customWidth="1"/>
    <col min="6173" max="6173" width="9.42578125" style="411" customWidth="1"/>
    <col min="6174" max="6174" width="12.85546875" style="411" customWidth="1"/>
    <col min="6175" max="6175" width="14" style="411" customWidth="1"/>
    <col min="6176" max="6187" width="9.140625" style="411"/>
    <col min="6188" max="6208" width="0" style="411" hidden="1" customWidth="1"/>
    <col min="6209" max="6400" width="9.140625" style="411"/>
    <col min="6401" max="6401" width="7.140625" style="411" customWidth="1"/>
    <col min="6402" max="6402" width="1.42578125" style="411" customWidth="1"/>
    <col min="6403" max="6403" width="3.5703125" style="411" customWidth="1"/>
    <col min="6404" max="6404" width="3.7109375" style="411" customWidth="1"/>
    <col min="6405" max="6405" width="14.7109375" style="411" customWidth="1"/>
    <col min="6406" max="6407" width="9.5703125" style="411" customWidth="1"/>
    <col min="6408" max="6408" width="10.7109375" style="411" customWidth="1"/>
    <col min="6409" max="6409" width="6" style="411" customWidth="1"/>
    <col min="6410" max="6410" width="4.42578125" style="411" customWidth="1"/>
    <col min="6411" max="6411" width="9.85546875" style="411" customWidth="1"/>
    <col min="6412" max="6412" width="10.28515625" style="411" customWidth="1"/>
    <col min="6413" max="6414" width="5.140625" style="411" customWidth="1"/>
    <col min="6415" max="6415" width="1.7109375" style="411" customWidth="1"/>
    <col min="6416" max="6416" width="10.7109375" style="411" customWidth="1"/>
    <col min="6417" max="6417" width="3.5703125" style="411" customWidth="1"/>
    <col min="6418" max="6418" width="1.42578125" style="411" customWidth="1"/>
    <col min="6419" max="6419" width="7" style="411" customWidth="1"/>
    <col min="6420" max="6428" width="0" style="411" hidden="1" customWidth="1"/>
    <col min="6429" max="6429" width="9.42578125" style="411" customWidth="1"/>
    <col min="6430" max="6430" width="12.85546875" style="411" customWidth="1"/>
    <col min="6431" max="6431" width="14" style="411" customWidth="1"/>
    <col min="6432" max="6443" width="9.140625" style="411"/>
    <col min="6444" max="6464" width="0" style="411" hidden="1" customWidth="1"/>
    <col min="6465" max="6656" width="9.140625" style="411"/>
    <col min="6657" max="6657" width="7.140625" style="411" customWidth="1"/>
    <col min="6658" max="6658" width="1.42578125" style="411" customWidth="1"/>
    <col min="6659" max="6659" width="3.5703125" style="411" customWidth="1"/>
    <col min="6660" max="6660" width="3.7109375" style="411" customWidth="1"/>
    <col min="6661" max="6661" width="14.7109375" style="411" customWidth="1"/>
    <col min="6662" max="6663" width="9.5703125" style="411" customWidth="1"/>
    <col min="6664" max="6664" width="10.7109375" style="411" customWidth="1"/>
    <col min="6665" max="6665" width="6" style="411" customWidth="1"/>
    <col min="6666" max="6666" width="4.42578125" style="411" customWidth="1"/>
    <col min="6667" max="6667" width="9.85546875" style="411" customWidth="1"/>
    <col min="6668" max="6668" width="10.28515625" style="411" customWidth="1"/>
    <col min="6669" max="6670" width="5.140625" style="411" customWidth="1"/>
    <col min="6671" max="6671" width="1.7109375" style="411" customWidth="1"/>
    <col min="6672" max="6672" width="10.7109375" style="411" customWidth="1"/>
    <col min="6673" max="6673" width="3.5703125" style="411" customWidth="1"/>
    <col min="6674" max="6674" width="1.42578125" style="411" customWidth="1"/>
    <col min="6675" max="6675" width="7" style="411" customWidth="1"/>
    <col min="6676" max="6684" width="0" style="411" hidden="1" customWidth="1"/>
    <col min="6685" max="6685" width="9.42578125" style="411" customWidth="1"/>
    <col min="6686" max="6686" width="12.85546875" style="411" customWidth="1"/>
    <col min="6687" max="6687" width="14" style="411" customWidth="1"/>
    <col min="6688" max="6699" width="9.140625" style="411"/>
    <col min="6700" max="6720" width="0" style="411" hidden="1" customWidth="1"/>
    <col min="6721" max="6912" width="9.140625" style="411"/>
    <col min="6913" max="6913" width="7.140625" style="411" customWidth="1"/>
    <col min="6914" max="6914" width="1.42578125" style="411" customWidth="1"/>
    <col min="6915" max="6915" width="3.5703125" style="411" customWidth="1"/>
    <col min="6916" max="6916" width="3.7109375" style="411" customWidth="1"/>
    <col min="6917" max="6917" width="14.7109375" style="411" customWidth="1"/>
    <col min="6918" max="6919" width="9.5703125" style="411" customWidth="1"/>
    <col min="6920" max="6920" width="10.7109375" style="411" customWidth="1"/>
    <col min="6921" max="6921" width="6" style="411" customWidth="1"/>
    <col min="6922" max="6922" width="4.42578125" style="411" customWidth="1"/>
    <col min="6923" max="6923" width="9.85546875" style="411" customWidth="1"/>
    <col min="6924" max="6924" width="10.28515625" style="411" customWidth="1"/>
    <col min="6925" max="6926" width="5.140625" style="411" customWidth="1"/>
    <col min="6927" max="6927" width="1.7109375" style="411" customWidth="1"/>
    <col min="6928" max="6928" width="10.7109375" style="411" customWidth="1"/>
    <col min="6929" max="6929" width="3.5703125" style="411" customWidth="1"/>
    <col min="6930" max="6930" width="1.42578125" style="411" customWidth="1"/>
    <col min="6931" max="6931" width="7" style="411" customWidth="1"/>
    <col min="6932" max="6940" width="0" style="411" hidden="1" customWidth="1"/>
    <col min="6941" max="6941" width="9.42578125" style="411" customWidth="1"/>
    <col min="6942" max="6942" width="12.85546875" style="411" customWidth="1"/>
    <col min="6943" max="6943" width="14" style="411" customWidth="1"/>
    <col min="6944" max="6955" width="9.140625" style="411"/>
    <col min="6956" max="6976" width="0" style="411" hidden="1" customWidth="1"/>
    <col min="6977" max="7168" width="9.140625" style="411"/>
    <col min="7169" max="7169" width="7.140625" style="411" customWidth="1"/>
    <col min="7170" max="7170" width="1.42578125" style="411" customWidth="1"/>
    <col min="7171" max="7171" width="3.5703125" style="411" customWidth="1"/>
    <col min="7172" max="7172" width="3.7109375" style="411" customWidth="1"/>
    <col min="7173" max="7173" width="14.7109375" style="411" customWidth="1"/>
    <col min="7174" max="7175" width="9.5703125" style="411" customWidth="1"/>
    <col min="7176" max="7176" width="10.7109375" style="411" customWidth="1"/>
    <col min="7177" max="7177" width="6" style="411" customWidth="1"/>
    <col min="7178" max="7178" width="4.42578125" style="411" customWidth="1"/>
    <col min="7179" max="7179" width="9.85546875" style="411" customWidth="1"/>
    <col min="7180" max="7180" width="10.28515625" style="411" customWidth="1"/>
    <col min="7181" max="7182" width="5.140625" style="411" customWidth="1"/>
    <col min="7183" max="7183" width="1.7109375" style="411" customWidth="1"/>
    <col min="7184" max="7184" width="10.7109375" style="411" customWidth="1"/>
    <col min="7185" max="7185" width="3.5703125" style="411" customWidth="1"/>
    <col min="7186" max="7186" width="1.42578125" style="411" customWidth="1"/>
    <col min="7187" max="7187" width="7" style="411" customWidth="1"/>
    <col min="7188" max="7196" width="0" style="411" hidden="1" customWidth="1"/>
    <col min="7197" max="7197" width="9.42578125" style="411" customWidth="1"/>
    <col min="7198" max="7198" width="12.85546875" style="411" customWidth="1"/>
    <col min="7199" max="7199" width="14" style="411" customWidth="1"/>
    <col min="7200" max="7211" width="9.140625" style="411"/>
    <col min="7212" max="7232" width="0" style="411" hidden="1" customWidth="1"/>
    <col min="7233" max="7424" width="9.140625" style="411"/>
    <col min="7425" max="7425" width="7.140625" style="411" customWidth="1"/>
    <col min="7426" max="7426" width="1.42578125" style="411" customWidth="1"/>
    <col min="7427" max="7427" width="3.5703125" style="411" customWidth="1"/>
    <col min="7428" max="7428" width="3.7109375" style="411" customWidth="1"/>
    <col min="7429" max="7429" width="14.7109375" style="411" customWidth="1"/>
    <col min="7430" max="7431" width="9.5703125" style="411" customWidth="1"/>
    <col min="7432" max="7432" width="10.7109375" style="411" customWidth="1"/>
    <col min="7433" max="7433" width="6" style="411" customWidth="1"/>
    <col min="7434" max="7434" width="4.42578125" style="411" customWidth="1"/>
    <col min="7435" max="7435" width="9.85546875" style="411" customWidth="1"/>
    <col min="7436" max="7436" width="10.28515625" style="411" customWidth="1"/>
    <col min="7437" max="7438" width="5.140625" style="411" customWidth="1"/>
    <col min="7439" max="7439" width="1.7109375" style="411" customWidth="1"/>
    <col min="7440" max="7440" width="10.7109375" style="411" customWidth="1"/>
    <col min="7441" max="7441" width="3.5703125" style="411" customWidth="1"/>
    <col min="7442" max="7442" width="1.42578125" style="411" customWidth="1"/>
    <col min="7443" max="7443" width="7" style="411" customWidth="1"/>
    <col min="7444" max="7452" width="0" style="411" hidden="1" customWidth="1"/>
    <col min="7453" max="7453" width="9.42578125" style="411" customWidth="1"/>
    <col min="7454" max="7454" width="12.85546875" style="411" customWidth="1"/>
    <col min="7455" max="7455" width="14" style="411" customWidth="1"/>
    <col min="7456" max="7467" width="9.140625" style="411"/>
    <col min="7468" max="7488" width="0" style="411" hidden="1" customWidth="1"/>
    <col min="7489" max="7680" width="9.140625" style="411"/>
    <col min="7681" max="7681" width="7.140625" style="411" customWidth="1"/>
    <col min="7682" max="7682" width="1.42578125" style="411" customWidth="1"/>
    <col min="7683" max="7683" width="3.5703125" style="411" customWidth="1"/>
    <col min="7684" max="7684" width="3.7109375" style="411" customWidth="1"/>
    <col min="7685" max="7685" width="14.7109375" style="411" customWidth="1"/>
    <col min="7686" max="7687" width="9.5703125" style="411" customWidth="1"/>
    <col min="7688" max="7688" width="10.7109375" style="411" customWidth="1"/>
    <col min="7689" max="7689" width="6" style="411" customWidth="1"/>
    <col min="7690" max="7690" width="4.42578125" style="411" customWidth="1"/>
    <col min="7691" max="7691" width="9.85546875" style="411" customWidth="1"/>
    <col min="7692" max="7692" width="10.28515625" style="411" customWidth="1"/>
    <col min="7693" max="7694" width="5.140625" style="411" customWidth="1"/>
    <col min="7695" max="7695" width="1.7109375" style="411" customWidth="1"/>
    <col min="7696" max="7696" width="10.7109375" style="411" customWidth="1"/>
    <col min="7697" max="7697" width="3.5703125" style="411" customWidth="1"/>
    <col min="7698" max="7698" width="1.42578125" style="411" customWidth="1"/>
    <col min="7699" max="7699" width="7" style="411" customWidth="1"/>
    <col min="7700" max="7708" width="0" style="411" hidden="1" customWidth="1"/>
    <col min="7709" max="7709" width="9.42578125" style="411" customWidth="1"/>
    <col min="7710" max="7710" width="12.85546875" style="411" customWidth="1"/>
    <col min="7711" max="7711" width="14" style="411" customWidth="1"/>
    <col min="7712" max="7723" width="9.140625" style="411"/>
    <col min="7724" max="7744" width="0" style="411" hidden="1" customWidth="1"/>
    <col min="7745" max="7936" width="9.140625" style="411"/>
    <col min="7937" max="7937" width="7.140625" style="411" customWidth="1"/>
    <col min="7938" max="7938" width="1.42578125" style="411" customWidth="1"/>
    <col min="7939" max="7939" width="3.5703125" style="411" customWidth="1"/>
    <col min="7940" max="7940" width="3.7109375" style="411" customWidth="1"/>
    <col min="7941" max="7941" width="14.7109375" style="411" customWidth="1"/>
    <col min="7942" max="7943" width="9.5703125" style="411" customWidth="1"/>
    <col min="7944" max="7944" width="10.7109375" style="411" customWidth="1"/>
    <col min="7945" max="7945" width="6" style="411" customWidth="1"/>
    <col min="7946" max="7946" width="4.42578125" style="411" customWidth="1"/>
    <col min="7947" max="7947" width="9.85546875" style="411" customWidth="1"/>
    <col min="7948" max="7948" width="10.28515625" style="411" customWidth="1"/>
    <col min="7949" max="7950" width="5.140625" style="411" customWidth="1"/>
    <col min="7951" max="7951" width="1.7109375" style="411" customWidth="1"/>
    <col min="7952" max="7952" width="10.7109375" style="411" customWidth="1"/>
    <col min="7953" max="7953" width="3.5703125" style="411" customWidth="1"/>
    <col min="7954" max="7954" width="1.42578125" style="411" customWidth="1"/>
    <col min="7955" max="7955" width="7" style="411" customWidth="1"/>
    <col min="7956" max="7964" width="0" style="411" hidden="1" customWidth="1"/>
    <col min="7965" max="7965" width="9.42578125" style="411" customWidth="1"/>
    <col min="7966" max="7966" width="12.85546875" style="411" customWidth="1"/>
    <col min="7967" max="7967" width="14" style="411" customWidth="1"/>
    <col min="7968" max="7979" width="9.140625" style="411"/>
    <col min="7980" max="8000" width="0" style="411" hidden="1" customWidth="1"/>
    <col min="8001" max="8192" width="9.140625" style="411"/>
    <col min="8193" max="8193" width="7.140625" style="411" customWidth="1"/>
    <col min="8194" max="8194" width="1.42578125" style="411" customWidth="1"/>
    <col min="8195" max="8195" width="3.5703125" style="411" customWidth="1"/>
    <col min="8196" max="8196" width="3.7109375" style="411" customWidth="1"/>
    <col min="8197" max="8197" width="14.7109375" style="411" customWidth="1"/>
    <col min="8198" max="8199" width="9.5703125" style="411" customWidth="1"/>
    <col min="8200" max="8200" width="10.7109375" style="411" customWidth="1"/>
    <col min="8201" max="8201" width="6" style="411" customWidth="1"/>
    <col min="8202" max="8202" width="4.42578125" style="411" customWidth="1"/>
    <col min="8203" max="8203" width="9.85546875" style="411" customWidth="1"/>
    <col min="8204" max="8204" width="10.28515625" style="411" customWidth="1"/>
    <col min="8205" max="8206" width="5.140625" style="411" customWidth="1"/>
    <col min="8207" max="8207" width="1.7109375" style="411" customWidth="1"/>
    <col min="8208" max="8208" width="10.7109375" style="411" customWidth="1"/>
    <col min="8209" max="8209" width="3.5703125" style="411" customWidth="1"/>
    <col min="8210" max="8210" width="1.42578125" style="411" customWidth="1"/>
    <col min="8211" max="8211" width="7" style="411" customWidth="1"/>
    <col min="8212" max="8220" width="0" style="411" hidden="1" customWidth="1"/>
    <col min="8221" max="8221" width="9.42578125" style="411" customWidth="1"/>
    <col min="8222" max="8222" width="12.85546875" style="411" customWidth="1"/>
    <col min="8223" max="8223" width="14" style="411" customWidth="1"/>
    <col min="8224" max="8235" width="9.140625" style="411"/>
    <col min="8236" max="8256" width="0" style="411" hidden="1" customWidth="1"/>
    <col min="8257" max="8448" width="9.140625" style="411"/>
    <col min="8449" max="8449" width="7.140625" style="411" customWidth="1"/>
    <col min="8450" max="8450" width="1.42578125" style="411" customWidth="1"/>
    <col min="8451" max="8451" width="3.5703125" style="411" customWidth="1"/>
    <col min="8452" max="8452" width="3.7109375" style="411" customWidth="1"/>
    <col min="8453" max="8453" width="14.7109375" style="411" customWidth="1"/>
    <col min="8454" max="8455" width="9.5703125" style="411" customWidth="1"/>
    <col min="8456" max="8456" width="10.7109375" style="411" customWidth="1"/>
    <col min="8457" max="8457" width="6" style="411" customWidth="1"/>
    <col min="8458" max="8458" width="4.42578125" style="411" customWidth="1"/>
    <col min="8459" max="8459" width="9.85546875" style="411" customWidth="1"/>
    <col min="8460" max="8460" width="10.28515625" style="411" customWidth="1"/>
    <col min="8461" max="8462" width="5.140625" style="411" customWidth="1"/>
    <col min="8463" max="8463" width="1.7109375" style="411" customWidth="1"/>
    <col min="8464" max="8464" width="10.7109375" style="411" customWidth="1"/>
    <col min="8465" max="8465" width="3.5703125" style="411" customWidth="1"/>
    <col min="8466" max="8466" width="1.42578125" style="411" customWidth="1"/>
    <col min="8467" max="8467" width="7" style="411" customWidth="1"/>
    <col min="8468" max="8476" width="0" style="411" hidden="1" customWidth="1"/>
    <col min="8477" max="8477" width="9.42578125" style="411" customWidth="1"/>
    <col min="8478" max="8478" width="12.85546875" style="411" customWidth="1"/>
    <col min="8479" max="8479" width="14" style="411" customWidth="1"/>
    <col min="8480" max="8491" width="9.140625" style="411"/>
    <col min="8492" max="8512" width="0" style="411" hidden="1" customWidth="1"/>
    <col min="8513" max="8704" width="9.140625" style="411"/>
    <col min="8705" max="8705" width="7.140625" style="411" customWidth="1"/>
    <col min="8706" max="8706" width="1.42578125" style="411" customWidth="1"/>
    <col min="8707" max="8707" width="3.5703125" style="411" customWidth="1"/>
    <col min="8708" max="8708" width="3.7109375" style="411" customWidth="1"/>
    <col min="8709" max="8709" width="14.7109375" style="411" customWidth="1"/>
    <col min="8710" max="8711" width="9.5703125" style="411" customWidth="1"/>
    <col min="8712" max="8712" width="10.7109375" style="411" customWidth="1"/>
    <col min="8713" max="8713" width="6" style="411" customWidth="1"/>
    <col min="8714" max="8714" width="4.42578125" style="411" customWidth="1"/>
    <col min="8715" max="8715" width="9.85546875" style="411" customWidth="1"/>
    <col min="8716" max="8716" width="10.28515625" style="411" customWidth="1"/>
    <col min="8717" max="8718" width="5.140625" style="411" customWidth="1"/>
    <col min="8719" max="8719" width="1.7109375" style="411" customWidth="1"/>
    <col min="8720" max="8720" width="10.7109375" style="411" customWidth="1"/>
    <col min="8721" max="8721" width="3.5703125" style="411" customWidth="1"/>
    <col min="8722" max="8722" width="1.42578125" style="411" customWidth="1"/>
    <col min="8723" max="8723" width="7" style="411" customWidth="1"/>
    <col min="8724" max="8732" width="0" style="411" hidden="1" customWidth="1"/>
    <col min="8733" max="8733" width="9.42578125" style="411" customWidth="1"/>
    <col min="8734" max="8734" width="12.85546875" style="411" customWidth="1"/>
    <col min="8735" max="8735" width="14" style="411" customWidth="1"/>
    <col min="8736" max="8747" width="9.140625" style="411"/>
    <col min="8748" max="8768" width="0" style="411" hidden="1" customWidth="1"/>
    <col min="8769" max="8960" width="9.140625" style="411"/>
    <col min="8961" max="8961" width="7.140625" style="411" customWidth="1"/>
    <col min="8962" max="8962" width="1.42578125" style="411" customWidth="1"/>
    <col min="8963" max="8963" width="3.5703125" style="411" customWidth="1"/>
    <col min="8964" max="8964" width="3.7109375" style="411" customWidth="1"/>
    <col min="8965" max="8965" width="14.7109375" style="411" customWidth="1"/>
    <col min="8966" max="8967" width="9.5703125" style="411" customWidth="1"/>
    <col min="8968" max="8968" width="10.7109375" style="411" customWidth="1"/>
    <col min="8969" max="8969" width="6" style="411" customWidth="1"/>
    <col min="8970" max="8970" width="4.42578125" style="411" customWidth="1"/>
    <col min="8971" max="8971" width="9.85546875" style="411" customWidth="1"/>
    <col min="8972" max="8972" width="10.28515625" style="411" customWidth="1"/>
    <col min="8973" max="8974" width="5.140625" style="411" customWidth="1"/>
    <col min="8975" max="8975" width="1.7109375" style="411" customWidth="1"/>
    <col min="8976" max="8976" width="10.7109375" style="411" customWidth="1"/>
    <col min="8977" max="8977" width="3.5703125" style="411" customWidth="1"/>
    <col min="8978" max="8978" width="1.42578125" style="411" customWidth="1"/>
    <col min="8979" max="8979" width="7" style="411" customWidth="1"/>
    <col min="8980" max="8988" width="0" style="411" hidden="1" customWidth="1"/>
    <col min="8989" max="8989" width="9.42578125" style="411" customWidth="1"/>
    <col min="8990" max="8990" width="12.85546875" style="411" customWidth="1"/>
    <col min="8991" max="8991" width="14" style="411" customWidth="1"/>
    <col min="8992" max="9003" width="9.140625" style="411"/>
    <col min="9004" max="9024" width="0" style="411" hidden="1" customWidth="1"/>
    <col min="9025" max="9216" width="9.140625" style="411"/>
    <col min="9217" max="9217" width="7.140625" style="411" customWidth="1"/>
    <col min="9218" max="9218" width="1.42578125" style="411" customWidth="1"/>
    <col min="9219" max="9219" width="3.5703125" style="411" customWidth="1"/>
    <col min="9220" max="9220" width="3.7109375" style="411" customWidth="1"/>
    <col min="9221" max="9221" width="14.7109375" style="411" customWidth="1"/>
    <col min="9222" max="9223" width="9.5703125" style="411" customWidth="1"/>
    <col min="9224" max="9224" width="10.7109375" style="411" customWidth="1"/>
    <col min="9225" max="9225" width="6" style="411" customWidth="1"/>
    <col min="9226" max="9226" width="4.42578125" style="411" customWidth="1"/>
    <col min="9227" max="9227" width="9.85546875" style="411" customWidth="1"/>
    <col min="9228" max="9228" width="10.28515625" style="411" customWidth="1"/>
    <col min="9229" max="9230" width="5.140625" style="411" customWidth="1"/>
    <col min="9231" max="9231" width="1.7109375" style="411" customWidth="1"/>
    <col min="9232" max="9232" width="10.7109375" style="411" customWidth="1"/>
    <col min="9233" max="9233" width="3.5703125" style="411" customWidth="1"/>
    <col min="9234" max="9234" width="1.42578125" style="411" customWidth="1"/>
    <col min="9235" max="9235" width="7" style="411" customWidth="1"/>
    <col min="9236" max="9244" width="0" style="411" hidden="1" customWidth="1"/>
    <col min="9245" max="9245" width="9.42578125" style="411" customWidth="1"/>
    <col min="9246" max="9246" width="12.85546875" style="411" customWidth="1"/>
    <col min="9247" max="9247" width="14" style="411" customWidth="1"/>
    <col min="9248" max="9259" width="9.140625" style="411"/>
    <col min="9260" max="9280" width="0" style="411" hidden="1" customWidth="1"/>
    <col min="9281" max="9472" width="9.140625" style="411"/>
    <col min="9473" max="9473" width="7.140625" style="411" customWidth="1"/>
    <col min="9474" max="9474" width="1.42578125" style="411" customWidth="1"/>
    <col min="9475" max="9475" width="3.5703125" style="411" customWidth="1"/>
    <col min="9476" max="9476" width="3.7109375" style="411" customWidth="1"/>
    <col min="9477" max="9477" width="14.7109375" style="411" customWidth="1"/>
    <col min="9478" max="9479" width="9.5703125" style="411" customWidth="1"/>
    <col min="9480" max="9480" width="10.7109375" style="411" customWidth="1"/>
    <col min="9481" max="9481" width="6" style="411" customWidth="1"/>
    <col min="9482" max="9482" width="4.42578125" style="411" customWidth="1"/>
    <col min="9483" max="9483" width="9.85546875" style="411" customWidth="1"/>
    <col min="9484" max="9484" width="10.28515625" style="411" customWidth="1"/>
    <col min="9485" max="9486" width="5.140625" style="411" customWidth="1"/>
    <col min="9487" max="9487" width="1.7109375" style="411" customWidth="1"/>
    <col min="9488" max="9488" width="10.7109375" style="411" customWidth="1"/>
    <col min="9489" max="9489" width="3.5703125" style="411" customWidth="1"/>
    <col min="9490" max="9490" width="1.42578125" style="411" customWidth="1"/>
    <col min="9491" max="9491" width="7" style="411" customWidth="1"/>
    <col min="9492" max="9500" width="0" style="411" hidden="1" customWidth="1"/>
    <col min="9501" max="9501" width="9.42578125" style="411" customWidth="1"/>
    <col min="9502" max="9502" width="12.85546875" style="411" customWidth="1"/>
    <col min="9503" max="9503" width="14" style="411" customWidth="1"/>
    <col min="9504" max="9515" width="9.140625" style="411"/>
    <col min="9516" max="9536" width="0" style="411" hidden="1" customWidth="1"/>
    <col min="9537" max="9728" width="9.140625" style="411"/>
    <col min="9729" max="9729" width="7.140625" style="411" customWidth="1"/>
    <col min="9730" max="9730" width="1.42578125" style="411" customWidth="1"/>
    <col min="9731" max="9731" width="3.5703125" style="411" customWidth="1"/>
    <col min="9732" max="9732" width="3.7109375" style="411" customWidth="1"/>
    <col min="9733" max="9733" width="14.7109375" style="411" customWidth="1"/>
    <col min="9734" max="9735" width="9.5703125" style="411" customWidth="1"/>
    <col min="9736" max="9736" width="10.7109375" style="411" customWidth="1"/>
    <col min="9737" max="9737" width="6" style="411" customWidth="1"/>
    <col min="9738" max="9738" width="4.42578125" style="411" customWidth="1"/>
    <col min="9739" max="9739" width="9.85546875" style="411" customWidth="1"/>
    <col min="9740" max="9740" width="10.28515625" style="411" customWidth="1"/>
    <col min="9741" max="9742" width="5.140625" style="411" customWidth="1"/>
    <col min="9743" max="9743" width="1.7109375" style="411" customWidth="1"/>
    <col min="9744" max="9744" width="10.7109375" style="411" customWidth="1"/>
    <col min="9745" max="9745" width="3.5703125" style="411" customWidth="1"/>
    <col min="9746" max="9746" width="1.42578125" style="411" customWidth="1"/>
    <col min="9747" max="9747" width="7" style="411" customWidth="1"/>
    <col min="9748" max="9756" width="0" style="411" hidden="1" customWidth="1"/>
    <col min="9757" max="9757" width="9.42578125" style="411" customWidth="1"/>
    <col min="9758" max="9758" width="12.85546875" style="411" customWidth="1"/>
    <col min="9759" max="9759" width="14" style="411" customWidth="1"/>
    <col min="9760" max="9771" width="9.140625" style="411"/>
    <col min="9772" max="9792" width="0" style="411" hidden="1" customWidth="1"/>
    <col min="9793" max="9984" width="9.140625" style="411"/>
    <col min="9985" max="9985" width="7.140625" style="411" customWidth="1"/>
    <col min="9986" max="9986" width="1.42578125" style="411" customWidth="1"/>
    <col min="9987" max="9987" width="3.5703125" style="411" customWidth="1"/>
    <col min="9988" max="9988" width="3.7109375" style="411" customWidth="1"/>
    <col min="9989" max="9989" width="14.7109375" style="411" customWidth="1"/>
    <col min="9990" max="9991" width="9.5703125" style="411" customWidth="1"/>
    <col min="9992" max="9992" width="10.7109375" style="411" customWidth="1"/>
    <col min="9993" max="9993" width="6" style="411" customWidth="1"/>
    <col min="9994" max="9994" width="4.42578125" style="411" customWidth="1"/>
    <col min="9995" max="9995" width="9.85546875" style="411" customWidth="1"/>
    <col min="9996" max="9996" width="10.28515625" style="411" customWidth="1"/>
    <col min="9997" max="9998" width="5.140625" style="411" customWidth="1"/>
    <col min="9999" max="9999" width="1.7109375" style="411" customWidth="1"/>
    <col min="10000" max="10000" width="10.7109375" style="411" customWidth="1"/>
    <col min="10001" max="10001" width="3.5703125" style="411" customWidth="1"/>
    <col min="10002" max="10002" width="1.42578125" style="411" customWidth="1"/>
    <col min="10003" max="10003" width="7" style="411" customWidth="1"/>
    <col min="10004" max="10012" width="0" style="411" hidden="1" customWidth="1"/>
    <col min="10013" max="10013" width="9.42578125" style="411" customWidth="1"/>
    <col min="10014" max="10014" width="12.85546875" style="411" customWidth="1"/>
    <col min="10015" max="10015" width="14" style="411" customWidth="1"/>
    <col min="10016" max="10027" width="9.140625" style="411"/>
    <col min="10028" max="10048" width="0" style="411" hidden="1" customWidth="1"/>
    <col min="10049" max="10240" width="9.140625" style="411"/>
    <col min="10241" max="10241" width="7.140625" style="411" customWidth="1"/>
    <col min="10242" max="10242" width="1.42578125" style="411" customWidth="1"/>
    <col min="10243" max="10243" width="3.5703125" style="411" customWidth="1"/>
    <col min="10244" max="10244" width="3.7109375" style="411" customWidth="1"/>
    <col min="10245" max="10245" width="14.7109375" style="411" customWidth="1"/>
    <col min="10246" max="10247" width="9.5703125" style="411" customWidth="1"/>
    <col min="10248" max="10248" width="10.7109375" style="411" customWidth="1"/>
    <col min="10249" max="10249" width="6" style="411" customWidth="1"/>
    <col min="10250" max="10250" width="4.42578125" style="411" customWidth="1"/>
    <col min="10251" max="10251" width="9.85546875" style="411" customWidth="1"/>
    <col min="10252" max="10252" width="10.28515625" style="411" customWidth="1"/>
    <col min="10253" max="10254" width="5.140625" style="411" customWidth="1"/>
    <col min="10255" max="10255" width="1.7109375" style="411" customWidth="1"/>
    <col min="10256" max="10256" width="10.7109375" style="411" customWidth="1"/>
    <col min="10257" max="10257" width="3.5703125" style="411" customWidth="1"/>
    <col min="10258" max="10258" width="1.42578125" style="411" customWidth="1"/>
    <col min="10259" max="10259" width="7" style="411" customWidth="1"/>
    <col min="10260" max="10268" width="0" style="411" hidden="1" customWidth="1"/>
    <col min="10269" max="10269" width="9.42578125" style="411" customWidth="1"/>
    <col min="10270" max="10270" width="12.85546875" style="411" customWidth="1"/>
    <col min="10271" max="10271" width="14" style="411" customWidth="1"/>
    <col min="10272" max="10283" width="9.140625" style="411"/>
    <col min="10284" max="10304" width="0" style="411" hidden="1" customWidth="1"/>
    <col min="10305" max="10496" width="9.140625" style="411"/>
    <col min="10497" max="10497" width="7.140625" style="411" customWidth="1"/>
    <col min="10498" max="10498" width="1.42578125" style="411" customWidth="1"/>
    <col min="10499" max="10499" width="3.5703125" style="411" customWidth="1"/>
    <col min="10500" max="10500" width="3.7109375" style="411" customWidth="1"/>
    <col min="10501" max="10501" width="14.7109375" style="411" customWidth="1"/>
    <col min="10502" max="10503" width="9.5703125" style="411" customWidth="1"/>
    <col min="10504" max="10504" width="10.7109375" style="411" customWidth="1"/>
    <col min="10505" max="10505" width="6" style="411" customWidth="1"/>
    <col min="10506" max="10506" width="4.42578125" style="411" customWidth="1"/>
    <col min="10507" max="10507" width="9.85546875" style="411" customWidth="1"/>
    <col min="10508" max="10508" width="10.28515625" style="411" customWidth="1"/>
    <col min="10509" max="10510" width="5.140625" style="411" customWidth="1"/>
    <col min="10511" max="10511" width="1.7109375" style="411" customWidth="1"/>
    <col min="10512" max="10512" width="10.7109375" style="411" customWidth="1"/>
    <col min="10513" max="10513" width="3.5703125" style="411" customWidth="1"/>
    <col min="10514" max="10514" width="1.42578125" style="411" customWidth="1"/>
    <col min="10515" max="10515" width="7" style="411" customWidth="1"/>
    <col min="10516" max="10524" width="0" style="411" hidden="1" customWidth="1"/>
    <col min="10525" max="10525" width="9.42578125" style="411" customWidth="1"/>
    <col min="10526" max="10526" width="12.85546875" style="411" customWidth="1"/>
    <col min="10527" max="10527" width="14" style="411" customWidth="1"/>
    <col min="10528" max="10539" width="9.140625" style="411"/>
    <col min="10540" max="10560" width="0" style="411" hidden="1" customWidth="1"/>
    <col min="10561" max="10752" width="9.140625" style="411"/>
    <col min="10753" max="10753" width="7.140625" style="411" customWidth="1"/>
    <col min="10754" max="10754" width="1.42578125" style="411" customWidth="1"/>
    <col min="10755" max="10755" width="3.5703125" style="411" customWidth="1"/>
    <col min="10756" max="10756" width="3.7109375" style="411" customWidth="1"/>
    <col min="10757" max="10757" width="14.7109375" style="411" customWidth="1"/>
    <col min="10758" max="10759" width="9.5703125" style="411" customWidth="1"/>
    <col min="10760" max="10760" width="10.7109375" style="411" customWidth="1"/>
    <col min="10761" max="10761" width="6" style="411" customWidth="1"/>
    <col min="10762" max="10762" width="4.42578125" style="411" customWidth="1"/>
    <col min="10763" max="10763" width="9.85546875" style="411" customWidth="1"/>
    <col min="10764" max="10764" width="10.28515625" style="411" customWidth="1"/>
    <col min="10765" max="10766" width="5.140625" style="411" customWidth="1"/>
    <col min="10767" max="10767" width="1.7109375" style="411" customWidth="1"/>
    <col min="10768" max="10768" width="10.7109375" style="411" customWidth="1"/>
    <col min="10769" max="10769" width="3.5703125" style="411" customWidth="1"/>
    <col min="10770" max="10770" width="1.42578125" style="411" customWidth="1"/>
    <col min="10771" max="10771" width="7" style="411" customWidth="1"/>
    <col min="10772" max="10780" width="0" style="411" hidden="1" customWidth="1"/>
    <col min="10781" max="10781" width="9.42578125" style="411" customWidth="1"/>
    <col min="10782" max="10782" width="12.85546875" style="411" customWidth="1"/>
    <col min="10783" max="10783" width="14" style="411" customWidth="1"/>
    <col min="10784" max="10795" width="9.140625" style="411"/>
    <col min="10796" max="10816" width="0" style="411" hidden="1" customWidth="1"/>
    <col min="10817" max="11008" width="9.140625" style="411"/>
    <col min="11009" max="11009" width="7.140625" style="411" customWidth="1"/>
    <col min="11010" max="11010" width="1.42578125" style="411" customWidth="1"/>
    <col min="11011" max="11011" width="3.5703125" style="411" customWidth="1"/>
    <col min="11012" max="11012" width="3.7109375" style="411" customWidth="1"/>
    <col min="11013" max="11013" width="14.7109375" style="411" customWidth="1"/>
    <col min="11014" max="11015" width="9.5703125" style="411" customWidth="1"/>
    <col min="11016" max="11016" width="10.7109375" style="411" customWidth="1"/>
    <col min="11017" max="11017" width="6" style="411" customWidth="1"/>
    <col min="11018" max="11018" width="4.42578125" style="411" customWidth="1"/>
    <col min="11019" max="11019" width="9.85546875" style="411" customWidth="1"/>
    <col min="11020" max="11020" width="10.28515625" style="411" customWidth="1"/>
    <col min="11021" max="11022" width="5.140625" style="411" customWidth="1"/>
    <col min="11023" max="11023" width="1.7109375" style="411" customWidth="1"/>
    <col min="11024" max="11024" width="10.7109375" style="411" customWidth="1"/>
    <col min="11025" max="11025" width="3.5703125" style="411" customWidth="1"/>
    <col min="11026" max="11026" width="1.42578125" style="411" customWidth="1"/>
    <col min="11027" max="11027" width="7" style="411" customWidth="1"/>
    <col min="11028" max="11036" width="0" style="411" hidden="1" customWidth="1"/>
    <col min="11037" max="11037" width="9.42578125" style="411" customWidth="1"/>
    <col min="11038" max="11038" width="12.85546875" style="411" customWidth="1"/>
    <col min="11039" max="11039" width="14" style="411" customWidth="1"/>
    <col min="11040" max="11051" width="9.140625" style="411"/>
    <col min="11052" max="11072" width="0" style="411" hidden="1" customWidth="1"/>
    <col min="11073" max="11264" width="9.140625" style="411"/>
    <col min="11265" max="11265" width="7.140625" style="411" customWidth="1"/>
    <col min="11266" max="11266" width="1.42578125" style="411" customWidth="1"/>
    <col min="11267" max="11267" width="3.5703125" style="411" customWidth="1"/>
    <col min="11268" max="11268" width="3.7109375" style="411" customWidth="1"/>
    <col min="11269" max="11269" width="14.7109375" style="411" customWidth="1"/>
    <col min="11270" max="11271" width="9.5703125" style="411" customWidth="1"/>
    <col min="11272" max="11272" width="10.7109375" style="411" customWidth="1"/>
    <col min="11273" max="11273" width="6" style="411" customWidth="1"/>
    <col min="11274" max="11274" width="4.42578125" style="411" customWidth="1"/>
    <col min="11275" max="11275" width="9.85546875" style="411" customWidth="1"/>
    <col min="11276" max="11276" width="10.28515625" style="411" customWidth="1"/>
    <col min="11277" max="11278" width="5.140625" style="411" customWidth="1"/>
    <col min="11279" max="11279" width="1.7109375" style="411" customWidth="1"/>
    <col min="11280" max="11280" width="10.7109375" style="411" customWidth="1"/>
    <col min="11281" max="11281" width="3.5703125" style="411" customWidth="1"/>
    <col min="11282" max="11282" width="1.42578125" style="411" customWidth="1"/>
    <col min="11283" max="11283" width="7" style="411" customWidth="1"/>
    <col min="11284" max="11292" width="0" style="411" hidden="1" customWidth="1"/>
    <col min="11293" max="11293" width="9.42578125" style="411" customWidth="1"/>
    <col min="11294" max="11294" width="12.85546875" style="411" customWidth="1"/>
    <col min="11295" max="11295" width="14" style="411" customWidth="1"/>
    <col min="11296" max="11307" width="9.140625" style="411"/>
    <col min="11308" max="11328" width="0" style="411" hidden="1" customWidth="1"/>
    <col min="11329" max="11520" width="9.140625" style="411"/>
    <col min="11521" max="11521" width="7.140625" style="411" customWidth="1"/>
    <col min="11522" max="11522" width="1.42578125" style="411" customWidth="1"/>
    <col min="11523" max="11523" width="3.5703125" style="411" customWidth="1"/>
    <col min="11524" max="11524" width="3.7109375" style="411" customWidth="1"/>
    <col min="11525" max="11525" width="14.7109375" style="411" customWidth="1"/>
    <col min="11526" max="11527" width="9.5703125" style="411" customWidth="1"/>
    <col min="11528" max="11528" width="10.7109375" style="411" customWidth="1"/>
    <col min="11529" max="11529" width="6" style="411" customWidth="1"/>
    <col min="11530" max="11530" width="4.42578125" style="411" customWidth="1"/>
    <col min="11531" max="11531" width="9.85546875" style="411" customWidth="1"/>
    <col min="11532" max="11532" width="10.28515625" style="411" customWidth="1"/>
    <col min="11533" max="11534" width="5.140625" style="411" customWidth="1"/>
    <col min="11535" max="11535" width="1.7109375" style="411" customWidth="1"/>
    <col min="11536" max="11536" width="10.7109375" style="411" customWidth="1"/>
    <col min="11537" max="11537" width="3.5703125" style="411" customWidth="1"/>
    <col min="11538" max="11538" width="1.42578125" style="411" customWidth="1"/>
    <col min="11539" max="11539" width="7" style="411" customWidth="1"/>
    <col min="11540" max="11548" width="0" style="411" hidden="1" customWidth="1"/>
    <col min="11549" max="11549" width="9.42578125" style="411" customWidth="1"/>
    <col min="11550" max="11550" width="12.85546875" style="411" customWidth="1"/>
    <col min="11551" max="11551" width="14" style="411" customWidth="1"/>
    <col min="11552" max="11563" width="9.140625" style="411"/>
    <col min="11564" max="11584" width="0" style="411" hidden="1" customWidth="1"/>
    <col min="11585" max="11776" width="9.140625" style="411"/>
    <col min="11777" max="11777" width="7.140625" style="411" customWidth="1"/>
    <col min="11778" max="11778" width="1.42578125" style="411" customWidth="1"/>
    <col min="11779" max="11779" width="3.5703125" style="411" customWidth="1"/>
    <col min="11780" max="11780" width="3.7109375" style="411" customWidth="1"/>
    <col min="11781" max="11781" width="14.7109375" style="411" customWidth="1"/>
    <col min="11782" max="11783" width="9.5703125" style="411" customWidth="1"/>
    <col min="11784" max="11784" width="10.7109375" style="411" customWidth="1"/>
    <col min="11785" max="11785" width="6" style="411" customWidth="1"/>
    <col min="11786" max="11786" width="4.42578125" style="411" customWidth="1"/>
    <col min="11787" max="11787" width="9.85546875" style="411" customWidth="1"/>
    <col min="11788" max="11788" width="10.28515625" style="411" customWidth="1"/>
    <col min="11789" max="11790" width="5.140625" style="411" customWidth="1"/>
    <col min="11791" max="11791" width="1.7109375" style="411" customWidth="1"/>
    <col min="11792" max="11792" width="10.7109375" style="411" customWidth="1"/>
    <col min="11793" max="11793" width="3.5703125" style="411" customWidth="1"/>
    <col min="11794" max="11794" width="1.42578125" style="411" customWidth="1"/>
    <col min="11795" max="11795" width="7" style="411" customWidth="1"/>
    <col min="11796" max="11804" width="0" style="411" hidden="1" customWidth="1"/>
    <col min="11805" max="11805" width="9.42578125" style="411" customWidth="1"/>
    <col min="11806" max="11806" width="12.85546875" style="411" customWidth="1"/>
    <col min="11807" max="11807" width="14" style="411" customWidth="1"/>
    <col min="11808" max="11819" width="9.140625" style="411"/>
    <col min="11820" max="11840" width="0" style="411" hidden="1" customWidth="1"/>
    <col min="11841" max="12032" width="9.140625" style="411"/>
    <col min="12033" max="12033" width="7.140625" style="411" customWidth="1"/>
    <col min="12034" max="12034" width="1.42578125" style="411" customWidth="1"/>
    <col min="12035" max="12035" width="3.5703125" style="411" customWidth="1"/>
    <col min="12036" max="12036" width="3.7109375" style="411" customWidth="1"/>
    <col min="12037" max="12037" width="14.7109375" style="411" customWidth="1"/>
    <col min="12038" max="12039" width="9.5703125" style="411" customWidth="1"/>
    <col min="12040" max="12040" width="10.7109375" style="411" customWidth="1"/>
    <col min="12041" max="12041" width="6" style="411" customWidth="1"/>
    <col min="12042" max="12042" width="4.42578125" style="411" customWidth="1"/>
    <col min="12043" max="12043" width="9.85546875" style="411" customWidth="1"/>
    <col min="12044" max="12044" width="10.28515625" style="411" customWidth="1"/>
    <col min="12045" max="12046" width="5.140625" style="411" customWidth="1"/>
    <col min="12047" max="12047" width="1.7109375" style="411" customWidth="1"/>
    <col min="12048" max="12048" width="10.7109375" style="411" customWidth="1"/>
    <col min="12049" max="12049" width="3.5703125" style="411" customWidth="1"/>
    <col min="12050" max="12050" width="1.42578125" style="411" customWidth="1"/>
    <col min="12051" max="12051" width="7" style="411" customWidth="1"/>
    <col min="12052" max="12060" width="0" style="411" hidden="1" customWidth="1"/>
    <col min="12061" max="12061" width="9.42578125" style="411" customWidth="1"/>
    <col min="12062" max="12062" width="12.85546875" style="411" customWidth="1"/>
    <col min="12063" max="12063" width="14" style="411" customWidth="1"/>
    <col min="12064" max="12075" width="9.140625" style="411"/>
    <col min="12076" max="12096" width="0" style="411" hidden="1" customWidth="1"/>
    <col min="12097" max="12288" width="9.140625" style="411"/>
    <col min="12289" max="12289" width="7.140625" style="411" customWidth="1"/>
    <col min="12290" max="12290" width="1.42578125" style="411" customWidth="1"/>
    <col min="12291" max="12291" width="3.5703125" style="411" customWidth="1"/>
    <col min="12292" max="12292" width="3.7109375" style="411" customWidth="1"/>
    <col min="12293" max="12293" width="14.7109375" style="411" customWidth="1"/>
    <col min="12294" max="12295" width="9.5703125" style="411" customWidth="1"/>
    <col min="12296" max="12296" width="10.7109375" style="411" customWidth="1"/>
    <col min="12297" max="12297" width="6" style="411" customWidth="1"/>
    <col min="12298" max="12298" width="4.42578125" style="411" customWidth="1"/>
    <col min="12299" max="12299" width="9.85546875" style="411" customWidth="1"/>
    <col min="12300" max="12300" width="10.28515625" style="411" customWidth="1"/>
    <col min="12301" max="12302" width="5.140625" style="411" customWidth="1"/>
    <col min="12303" max="12303" width="1.7109375" style="411" customWidth="1"/>
    <col min="12304" max="12304" width="10.7109375" style="411" customWidth="1"/>
    <col min="12305" max="12305" width="3.5703125" style="411" customWidth="1"/>
    <col min="12306" max="12306" width="1.42578125" style="411" customWidth="1"/>
    <col min="12307" max="12307" width="7" style="411" customWidth="1"/>
    <col min="12308" max="12316" width="0" style="411" hidden="1" customWidth="1"/>
    <col min="12317" max="12317" width="9.42578125" style="411" customWidth="1"/>
    <col min="12318" max="12318" width="12.85546875" style="411" customWidth="1"/>
    <col min="12319" max="12319" width="14" style="411" customWidth="1"/>
    <col min="12320" max="12331" width="9.140625" style="411"/>
    <col min="12332" max="12352" width="0" style="411" hidden="1" customWidth="1"/>
    <col min="12353" max="12544" width="9.140625" style="411"/>
    <col min="12545" max="12545" width="7.140625" style="411" customWidth="1"/>
    <col min="12546" max="12546" width="1.42578125" style="411" customWidth="1"/>
    <col min="12547" max="12547" width="3.5703125" style="411" customWidth="1"/>
    <col min="12548" max="12548" width="3.7109375" style="411" customWidth="1"/>
    <col min="12549" max="12549" width="14.7109375" style="411" customWidth="1"/>
    <col min="12550" max="12551" width="9.5703125" style="411" customWidth="1"/>
    <col min="12552" max="12552" width="10.7109375" style="411" customWidth="1"/>
    <col min="12553" max="12553" width="6" style="411" customWidth="1"/>
    <col min="12554" max="12554" width="4.42578125" style="411" customWidth="1"/>
    <col min="12555" max="12555" width="9.85546875" style="411" customWidth="1"/>
    <col min="12556" max="12556" width="10.28515625" style="411" customWidth="1"/>
    <col min="12557" max="12558" width="5.140625" style="411" customWidth="1"/>
    <col min="12559" max="12559" width="1.7109375" style="411" customWidth="1"/>
    <col min="12560" max="12560" width="10.7109375" style="411" customWidth="1"/>
    <col min="12561" max="12561" width="3.5703125" style="411" customWidth="1"/>
    <col min="12562" max="12562" width="1.42578125" style="411" customWidth="1"/>
    <col min="12563" max="12563" width="7" style="411" customWidth="1"/>
    <col min="12564" max="12572" width="0" style="411" hidden="1" customWidth="1"/>
    <col min="12573" max="12573" width="9.42578125" style="411" customWidth="1"/>
    <col min="12574" max="12574" width="12.85546875" style="411" customWidth="1"/>
    <col min="12575" max="12575" width="14" style="411" customWidth="1"/>
    <col min="12576" max="12587" width="9.140625" style="411"/>
    <col min="12588" max="12608" width="0" style="411" hidden="1" customWidth="1"/>
    <col min="12609" max="12800" width="9.140625" style="411"/>
    <col min="12801" max="12801" width="7.140625" style="411" customWidth="1"/>
    <col min="12802" max="12802" width="1.42578125" style="411" customWidth="1"/>
    <col min="12803" max="12803" width="3.5703125" style="411" customWidth="1"/>
    <col min="12804" max="12804" width="3.7109375" style="411" customWidth="1"/>
    <col min="12805" max="12805" width="14.7109375" style="411" customWidth="1"/>
    <col min="12806" max="12807" width="9.5703125" style="411" customWidth="1"/>
    <col min="12808" max="12808" width="10.7109375" style="411" customWidth="1"/>
    <col min="12809" max="12809" width="6" style="411" customWidth="1"/>
    <col min="12810" max="12810" width="4.42578125" style="411" customWidth="1"/>
    <col min="12811" max="12811" width="9.85546875" style="411" customWidth="1"/>
    <col min="12812" max="12812" width="10.28515625" style="411" customWidth="1"/>
    <col min="12813" max="12814" width="5.140625" style="411" customWidth="1"/>
    <col min="12815" max="12815" width="1.7109375" style="411" customWidth="1"/>
    <col min="12816" max="12816" width="10.7109375" style="411" customWidth="1"/>
    <col min="12817" max="12817" width="3.5703125" style="411" customWidth="1"/>
    <col min="12818" max="12818" width="1.42578125" style="411" customWidth="1"/>
    <col min="12819" max="12819" width="7" style="411" customWidth="1"/>
    <col min="12820" max="12828" width="0" style="411" hidden="1" customWidth="1"/>
    <col min="12829" max="12829" width="9.42578125" style="411" customWidth="1"/>
    <col min="12830" max="12830" width="12.85546875" style="411" customWidth="1"/>
    <col min="12831" max="12831" width="14" style="411" customWidth="1"/>
    <col min="12832" max="12843" width="9.140625" style="411"/>
    <col min="12844" max="12864" width="0" style="411" hidden="1" customWidth="1"/>
    <col min="12865" max="13056" width="9.140625" style="411"/>
    <col min="13057" max="13057" width="7.140625" style="411" customWidth="1"/>
    <col min="13058" max="13058" width="1.42578125" style="411" customWidth="1"/>
    <col min="13059" max="13059" width="3.5703125" style="411" customWidth="1"/>
    <col min="13060" max="13060" width="3.7109375" style="411" customWidth="1"/>
    <col min="13061" max="13061" width="14.7109375" style="411" customWidth="1"/>
    <col min="13062" max="13063" width="9.5703125" style="411" customWidth="1"/>
    <col min="13064" max="13064" width="10.7109375" style="411" customWidth="1"/>
    <col min="13065" max="13065" width="6" style="411" customWidth="1"/>
    <col min="13066" max="13066" width="4.42578125" style="411" customWidth="1"/>
    <col min="13067" max="13067" width="9.85546875" style="411" customWidth="1"/>
    <col min="13068" max="13068" width="10.28515625" style="411" customWidth="1"/>
    <col min="13069" max="13070" width="5.140625" style="411" customWidth="1"/>
    <col min="13071" max="13071" width="1.7109375" style="411" customWidth="1"/>
    <col min="13072" max="13072" width="10.7109375" style="411" customWidth="1"/>
    <col min="13073" max="13073" width="3.5703125" style="411" customWidth="1"/>
    <col min="13074" max="13074" width="1.42578125" style="411" customWidth="1"/>
    <col min="13075" max="13075" width="7" style="411" customWidth="1"/>
    <col min="13076" max="13084" width="0" style="411" hidden="1" customWidth="1"/>
    <col min="13085" max="13085" width="9.42578125" style="411" customWidth="1"/>
    <col min="13086" max="13086" width="12.85546875" style="411" customWidth="1"/>
    <col min="13087" max="13087" width="14" style="411" customWidth="1"/>
    <col min="13088" max="13099" width="9.140625" style="411"/>
    <col min="13100" max="13120" width="0" style="411" hidden="1" customWidth="1"/>
    <col min="13121" max="13312" width="9.140625" style="411"/>
    <col min="13313" max="13313" width="7.140625" style="411" customWidth="1"/>
    <col min="13314" max="13314" width="1.42578125" style="411" customWidth="1"/>
    <col min="13315" max="13315" width="3.5703125" style="411" customWidth="1"/>
    <col min="13316" max="13316" width="3.7109375" style="411" customWidth="1"/>
    <col min="13317" max="13317" width="14.7109375" style="411" customWidth="1"/>
    <col min="13318" max="13319" width="9.5703125" style="411" customWidth="1"/>
    <col min="13320" max="13320" width="10.7109375" style="411" customWidth="1"/>
    <col min="13321" max="13321" width="6" style="411" customWidth="1"/>
    <col min="13322" max="13322" width="4.42578125" style="411" customWidth="1"/>
    <col min="13323" max="13323" width="9.85546875" style="411" customWidth="1"/>
    <col min="13324" max="13324" width="10.28515625" style="411" customWidth="1"/>
    <col min="13325" max="13326" width="5.140625" style="411" customWidth="1"/>
    <col min="13327" max="13327" width="1.7109375" style="411" customWidth="1"/>
    <col min="13328" max="13328" width="10.7109375" style="411" customWidth="1"/>
    <col min="13329" max="13329" width="3.5703125" style="411" customWidth="1"/>
    <col min="13330" max="13330" width="1.42578125" style="411" customWidth="1"/>
    <col min="13331" max="13331" width="7" style="411" customWidth="1"/>
    <col min="13332" max="13340" width="0" style="411" hidden="1" customWidth="1"/>
    <col min="13341" max="13341" width="9.42578125" style="411" customWidth="1"/>
    <col min="13342" max="13342" width="12.85546875" style="411" customWidth="1"/>
    <col min="13343" max="13343" width="14" style="411" customWidth="1"/>
    <col min="13344" max="13355" width="9.140625" style="411"/>
    <col min="13356" max="13376" width="0" style="411" hidden="1" customWidth="1"/>
    <col min="13377" max="13568" width="9.140625" style="411"/>
    <col min="13569" max="13569" width="7.140625" style="411" customWidth="1"/>
    <col min="13570" max="13570" width="1.42578125" style="411" customWidth="1"/>
    <col min="13571" max="13571" width="3.5703125" style="411" customWidth="1"/>
    <col min="13572" max="13572" width="3.7109375" style="411" customWidth="1"/>
    <col min="13573" max="13573" width="14.7109375" style="411" customWidth="1"/>
    <col min="13574" max="13575" width="9.5703125" style="411" customWidth="1"/>
    <col min="13576" max="13576" width="10.7109375" style="411" customWidth="1"/>
    <col min="13577" max="13577" width="6" style="411" customWidth="1"/>
    <col min="13578" max="13578" width="4.42578125" style="411" customWidth="1"/>
    <col min="13579" max="13579" width="9.85546875" style="411" customWidth="1"/>
    <col min="13580" max="13580" width="10.28515625" style="411" customWidth="1"/>
    <col min="13581" max="13582" width="5.140625" style="411" customWidth="1"/>
    <col min="13583" max="13583" width="1.7109375" style="411" customWidth="1"/>
    <col min="13584" max="13584" width="10.7109375" style="411" customWidth="1"/>
    <col min="13585" max="13585" width="3.5703125" style="411" customWidth="1"/>
    <col min="13586" max="13586" width="1.42578125" style="411" customWidth="1"/>
    <col min="13587" max="13587" width="7" style="411" customWidth="1"/>
    <col min="13588" max="13596" width="0" style="411" hidden="1" customWidth="1"/>
    <col min="13597" max="13597" width="9.42578125" style="411" customWidth="1"/>
    <col min="13598" max="13598" width="12.85546875" style="411" customWidth="1"/>
    <col min="13599" max="13599" width="14" style="411" customWidth="1"/>
    <col min="13600" max="13611" width="9.140625" style="411"/>
    <col min="13612" max="13632" width="0" style="411" hidden="1" customWidth="1"/>
    <col min="13633" max="13824" width="9.140625" style="411"/>
    <col min="13825" max="13825" width="7.140625" style="411" customWidth="1"/>
    <col min="13826" max="13826" width="1.42578125" style="411" customWidth="1"/>
    <col min="13827" max="13827" width="3.5703125" style="411" customWidth="1"/>
    <col min="13828" max="13828" width="3.7109375" style="411" customWidth="1"/>
    <col min="13829" max="13829" width="14.7109375" style="411" customWidth="1"/>
    <col min="13830" max="13831" width="9.5703125" style="411" customWidth="1"/>
    <col min="13832" max="13832" width="10.7109375" style="411" customWidth="1"/>
    <col min="13833" max="13833" width="6" style="411" customWidth="1"/>
    <col min="13834" max="13834" width="4.42578125" style="411" customWidth="1"/>
    <col min="13835" max="13835" width="9.85546875" style="411" customWidth="1"/>
    <col min="13836" max="13836" width="10.28515625" style="411" customWidth="1"/>
    <col min="13837" max="13838" width="5.140625" style="411" customWidth="1"/>
    <col min="13839" max="13839" width="1.7109375" style="411" customWidth="1"/>
    <col min="13840" max="13840" width="10.7109375" style="411" customWidth="1"/>
    <col min="13841" max="13841" width="3.5703125" style="411" customWidth="1"/>
    <col min="13842" max="13842" width="1.42578125" style="411" customWidth="1"/>
    <col min="13843" max="13843" width="7" style="411" customWidth="1"/>
    <col min="13844" max="13852" width="0" style="411" hidden="1" customWidth="1"/>
    <col min="13853" max="13853" width="9.42578125" style="411" customWidth="1"/>
    <col min="13854" max="13854" width="12.85546875" style="411" customWidth="1"/>
    <col min="13855" max="13855" width="14" style="411" customWidth="1"/>
    <col min="13856" max="13867" width="9.140625" style="411"/>
    <col min="13868" max="13888" width="0" style="411" hidden="1" customWidth="1"/>
    <col min="13889" max="14080" width="9.140625" style="411"/>
    <col min="14081" max="14081" width="7.140625" style="411" customWidth="1"/>
    <col min="14082" max="14082" width="1.42578125" style="411" customWidth="1"/>
    <col min="14083" max="14083" width="3.5703125" style="411" customWidth="1"/>
    <col min="14084" max="14084" width="3.7109375" style="411" customWidth="1"/>
    <col min="14085" max="14085" width="14.7109375" style="411" customWidth="1"/>
    <col min="14086" max="14087" width="9.5703125" style="411" customWidth="1"/>
    <col min="14088" max="14088" width="10.7109375" style="411" customWidth="1"/>
    <col min="14089" max="14089" width="6" style="411" customWidth="1"/>
    <col min="14090" max="14090" width="4.42578125" style="411" customWidth="1"/>
    <col min="14091" max="14091" width="9.85546875" style="411" customWidth="1"/>
    <col min="14092" max="14092" width="10.28515625" style="411" customWidth="1"/>
    <col min="14093" max="14094" width="5.140625" style="411" customWidth="1"/>
    <col min="14095" max="14095" width="1.7109375" style="411" customWidth="1"/>
    <col min="14096" max="14096" width="10.7109375" style="411" customWidth="1"/>
    <col min="14097" max="14097" width="3.5703125" style="411" customWidth="1"/>
    <col min="14098" max="14098" width="1.42578125" style="411" customWidth="1"/>
    <col min="14099" max="14099" width="7" style="411" customWidth="1"/>
    <col min="14100" max="14108" width="0" style="411" hidden="1" customWidth="1"/>
    <col min="14109" max="14109" width="9.42578125" style="411" customWidth="1"/>
    <col min="14110" max="14110" width="12.85546875" style="411" customWidth="1"/>
    <col min="14111" max="14111" width="14" style="411" customWidth="1"/>
    <col min="14112" max="14123" width="9.140625" style="411"/>
    <col min="14124" max="14144" width="0" style="411" hidden="1" customWidth="1"/>
    <col min="14145" max="14336" width="9.140625" style="411"/>
    <col min="14337" max="14337" width="7.140625" style="411" customWidth="1"/>
    <col min="14338" max="14338" width="1.42578125" style="411" customWidth="1"/>
    <col min="14339" max="14339" width="3.5703125" style="411" customWidth="1"/>
    <col min="14340" max="14340" width="3.7109375" style="411" customWidth="1"/>
    <col min="14341" max="14341" width="14.7109375" style="411" customWidth="1"/>
    <col min="14342" max="14343" width="9.5703125" style="411" customWidth="1"/>
    <col min="14344" max="14344" width="10.7109375" style="411" customWidth="1"/>
    <col min="14345" max="14345" width="6" style="411" customWidth="1"/>
    <col min="14346" max="14346" width="4.42578125" style="411" customWidth="1"/>
    <col min="14347" max="14347" width="9.85546875" style="411" customWidth="1"/>
    <col min="14348" max="14348" width="10.28515625" style="411" customWidth="1"/>
    <col min="14349" max="14350" width="5.140625" style="411" customWidth="1"/>
    <col min="14351" max="14351" width="1.7109375" style="411" customWidth="1"/>
    <col min="14352" max="14352" width="10.7109375" style="411" customWidth="1"/>
    <col min="14353" max="14353" width="3.5703125" style="411" customWidth="1"/>
    <col min="14354" max="14354" width="1.42578125" style="411" customWidth="1"/>
    <col min="14355" max="14355" width="7" style="411" customWidth="1"/>
    <col min="14356" max="14364" width="0" style="411" hidden="1" customWidth="1"/>
    <col min="14365" max="14365" width="9.42578125" style="411" customWidth="1"/>
    <col min="14366" max="14366" width="12.85546875" style="411" customWidth="1"/>
    <col min="14367" max="14367" width="14" style="411" customWidth="1"/>
    <col min="14368" max="14379" width="9.140625" style="411"/>
    <col min="14380" max="14400" width="0" style="411" hidden="1" customWidth="1"/>
    <col min="14401" max="14592" width="9.140625" style="411"/>
    <col min="14593" max="14593" width="7.140625" style="411" customWidth="1"/>
    <col min="14594" max="14594" width="1.42578125" style="411" customWidth="1"/>
    <col min="14595" max="14595" width="3.5703125" style="411" customWidth="1"/>
    <col min="14596" max="14596" width="3.7109375" style="411" customWidth="1"/>
    <col min="14597" max="14597" width="14.7109375" style="411" customWidth="1"/>
    <col min="14598" max="14599" width="9.5703125" style="411" customWidth="1"/>
    <col min="14600" max="14600" width="10.7109375" style="411" customWidth="1"/>
    <col min="14601" max="14601" width="6" style="411" customWidth="1"/>
    <col min="14602" max="14602" width="4.42578125" style="411" customWidth="1"/>
    <col min="14603" max="14603" width="9.85546875" style="411" customWidth="1"/>
    <col min="14604" max="14604" width="10.28515625" style="411" customWidth="1"/>
    <col min="14605" max="14606" width="5.140625" style="411" customWidth="1"/>
    <col min="14607" max="14607" width="1.7109375" style="411" customWidth="1"/>
    <col min="14608" max="14608" width="10.7109375" style="411" customWidth="1"/>
    <col min="14609" max="14609" width="3.5703125" style="411" customWidth="1"/>
    <col min="14610" max="14610" width="1.42578125" style="411" customWidth="1"/>
    <col min="14611" max="14611" width="7" style="411" customWidth="1"/>
    <col min="14612" max="14620" width="0" style="411" hidden="1" customWidth="1"/>
    <col min="14621" max="14621" width="9.42578125" style="411" customWidth="1"/>
    <col min="14622" max="14622" width="12.85546875" style="411" customWidth="1"/>
    <col min="14623" max="14623" width="14" style="411" customWidth="1"/>
    <col min="14624" max="14635" width="9.140625" style="411"/>
    <col min="14636" max="14656" width="0" style="411" hidden="1" customWidth="1"/>
    <col min="14657" max="14848" width="9.140625" style="411"/>
    <col min="14849" max="14849" width="7.140625" style="411" customWidth="1"/>
    <col min="14850" max="14850" width="1.42578125" style="411" customWidth="1"/>
    <col min="14851" max="14851" width="3.5703125" style="411" customWidth="1"/>
    <col min="14852" max="14852" width="3.7109375" style="411" customWidth="1"/>
    <col min="14853" max="14853" width="14.7109375" style="411" customWidth="1"/>
    <col min="14854" max="14855" width="9.5703125" style="411" customWidth="1"/>
    <col min="14856" max="14856" width="10.7109375" style="411" customWidth="1"/>
    <col min="14857" max="14857" width="6" style="411" customWidth="1"/>
    <col min="14858" max="14858" width="4.42578125" style="411" customWidth="1"/>
    <col min="14859" max="14859" width="9.85546875" style="411" customWidth="1"/>
    <col min="14860" max="14860" width="10.28515625" style="411" customWidth="1"/>
    <col min="14861" max="14862" width="5.140625" style="411" customWidth="1"/>
    <col min="14863" max="14863" width="1.7109375" style="411" customWidth="1"/>
    <col min="14864" max="14864" width="10.7109375" style="411" customWidth="1"/>
    <col min="14865" max="14865" width="3.5703125" style="411" customWidth="1"/>
    <col min="14866" max="14866" width="1.42578125" style="411" customWidth="1"/>
    <col min="14867" max="14867" width="7" style="411" customWidth="1"/>
    <col min="14868" max="14876" width="0" style="411" hidden="1" customWidth="1"/>
    <col min="14877" max="14877" width="9.42578125" style="411" customWidth="1"/>
    <col min="14878" max="14878" width="12.85546875" style="411" customWidth="1"/>
    <col min="14879" max="14879" width="14" style="411" customWidth="1"/>
    <col min="14880" max="14891" width="9.140625" style="411"/>
    <col min="14892" max="14912" width="0" style="411" hidden="1" customWidth="1"/>
    <col min="14913" max="15104" width="9.140625" style="411"/>
    <col min="15105" max="15105" width="7.140625" style="411" customWidth="1"/>
    <col min="15106" max="15106" width="1.42578125" style="411" customWidth="1"/>
    <col min="15107" max="15107" width="3.5703125" style="411" customWidth="1"/>
    <col min="15108" max="15108" width="3.7109375" style="411" customWidth="1"/>
    <col min="15109" max="15109" width="14.7109375" style="411" customWidth="1"/>
    <col min="15110" max="15111" width="9.5703125" style="411" customWidth="1"/>
    <col min="15112" max="15112" width="10.7109375" style="411" customWidth="1"/>
    <col min="15113" max="15113" width="6" style="411" customWidth="1"/>
    <col min="15114" max="15114" width="4.42578125" style="411" customWidth="1"/>
    <col min="15115" max="15115" width="9.85546875" style="411" customWidth="1"/>
    <col min="15116" max="15116" width="10.28515625" style="411" customWidth="1"/>
    <col min="15117" max="15118" width="5.140625" style="411" customWidth="1"/>
    <col min="15119" max="15119" width="1.7109375" style="411" customWidth="1"/>
    <col min="15120" max="15120" width="10.7109375" style="411" customWidth="1"/>
    <col min="15121" max="15121" width="3.5703125" style="411" customWidth="1"/>
    <col min="15122" max="15122" width="1.42578125" style="411" customWidth="1"/>
    <col min="15123" max="15123" width="7" style="411" customWidth="1"/>
    <col min="15124" max="15132" width="0" style="411" hidden="1" customWidth="1"/>
    <col min="15133" max="15133" width="9.42578125" style="411" customWidth="1"/>
    <col min="15134" max="15134" width="12.85546875" style="411" customWidth="1"/>
    <col min="15135" max="15135" width="14" style="411" customWidth="1"/>
    <col min="15136" max="15147" width="9.140625" style="411"/>
    <col min="15148" max="15168" width="0" style="411" hidden="1" customWidth="1"/>
    <col min="15169" max="15360" width="9.140625" style="411"/>
    <col min="15361" max="15361" width="7.140625" style="411" customWidth="1"/>
    <col min="15362" max="15362" width="1.42578125" style="411" customWidth="1"/>
    <col min="15363" max="15363" width="3.5703125" style="411" customWidth="1"/>
    <col min="15364" max="15364" width="3.7109375" style="411" customWidth="1"/>
    <col min="15365" max="15365" width="14.7109375" style="411" customWidth="1"/>
    <col min="15366" max="15367" width="9.5703125" style="411" customWidth="1"/>
    <col min="15368" max="15368" width="10.7109375" style="411" customWidth="1"/>
    <col min="15369" max="15369" width="6" style="411" customWidth="1"/>
    <col min="15370" max="15370" width="4.42578125" style="411" customWidth="1"/>
    <col min="15371" max="15371" width="9.85546875" style="411" customWidth="1"/>
    <col min="15372" max="15372" width="10.28515625" style="411" customWidth="1"/>
    <col min="15373" max="15374" width="5.140625" style="411" customWidth="1"/>
    <col min="15375" max="15375" width="1.7109375" style="411" customWidth="1"/>
    <col min="15376" max="15376" width="10.7109375" style="411" customWidth="1"/>
    <col min="15377" max="15377" width="3.5703125" style="411" customWidth="1"/>
    <col min="15378" max="15378" width="1.42578125" style="411" customWidth="1"/>
    <col min="15379" max="15379" width="7" style="411" customWidth="1"/>
    <col min="15380" max="15388" width="0" style="411" hidden="1" customWidth="1"/>
    <col min="15389" max="15389" width="9.42578125" style="411" customWidth="1"/>
    <col min="15390" max="15390" width="12.85546875" style="411" customWidth="1"/>
    <col min="15391" max="15391" width="14" style="411" customWidth="1"/>
    <col min="15392" max="15403" width="9.140625" style="411"/>
    <col min="15404" max="15424" width="0" style="411" hidden="1" customWidth="1"/>
    <col min="15425" max="15616" width="9.140625" style="411"/>
    <col min="15617" max="15617" width="7.140625" style="411" customWidth="1"/>
    <col min="15618" max="15618" width="1.42578125" style="411" customWidth="1"/>
    <col min="15619" max="15619" width="3.5703125" style="411" customWidth="1"/>
    <col min="15620" max="15620" width="3.7109375" style="411" customWidth="1"/>
    <col min="15621" max="15621" width="14.7109375" style="411" customWidth="1"/>
    <col min="15622" max="15623" width="9.5703125" style="411" customWidth="1"/>
    <col min="15624" max="15624" width="10.7109375" style="411" customWidth="1"/>
    <col min="15625" max="15625" width="6" style="411" customWidth="1"/>
    <col min="15626" max="15626" width="4.42578125" style="411" customWidth="1"/>
    <col min="15627" max="15627" width="9.85546875" style="411" customWidth="1"/>
    <col min="15628" max="15628" width="10.28515625" style="411" customWidth="1"/>
    <col min="15629" max="15630" width="5.140625" style="411" customWidth="1"/>
    <col min="15631" max="15631" width="1.7109375" style="411" customWidth="1"/>
    <col min="15632" max="15632" width="10.7109375" style="411" customWidth="1"/>
    <col min="15633" max="15633" width="3.5703125" style="411" customWidth="1"/>
    <col min="15634" max="15634" width="1.42578125" style="411" customWidth="1"/>
    <col min="15635" max="15635" width="7" style="411" customWidth="1"/>
    <col min="15636" max="15644" width="0" style="411" hidden="1" customWidth="1"/>
    <col min="15645" max="15645" width="9.42578125" style="411" customWidth="1"/>
    <col min="15646" max="15646" width="12.85546875" style="411" customWidth="1"/>
    <col min="15647" max="15647" width="14" style="411" customWidth="1"/>
    <col min="15648" max="15659" width="9.140625" style="411"/>
    <col min="15660" max="15680" width="0" style="411" hidden="1" customWidth="1"/>
    <col min="15681" max="15872" width="9.140625" style="411"/>
    <col min="15873" max="15873" width="7.140625" style="411" customWidth="1"/>
    <col min="15874" max="15874" width="1.42578125" style="411" customWidth="1"/>
    <col min="15875" max="15875" width="3.5703125" style="411" customWidth="1"/>
    <col min="15876" max="15876" width="3.7109375" style="411" customWidth="1"/>
    <col min="15877" max="15877" width="14.7109375" style="411" customWidth="1"/>
    <col min="15878" max="15879" width="9.5703125" style="411" customWidth="1"/>
    <col min="15880" max="15880" width="10.7109375" style="411" customWidth="1"/>
    <col min="15881" max="15881" width="6" style="411" customWidth="1"/>
    <col min="15882" max="15882" width="4.42578125" style="411" customWidth="1"/>
    <col min="15883" max="15883" width="9.85546875" style="411" customWidth="1"/>
    <col min="15884" max="15884" width="10.28515625" style="411" customWidth="1"/>
    <col min="15885" max="15886" width="5.140625" style="411" customWidth="1"/>
    <col min="15887" max="15887" width="1.7109375" style="411" customWidth="1"/>
    <col min="15888" max="15888" width="10.7109375" style="411" customWidth="1"/>
    <col min="15889" max="15889" width="3.5703125" style="411" customWidth="1"/>
    <col min="15890" max="15890" width="1.42578125" style="411" customWidth="1"/>
    <col min="15891" max="15891" width="7" style="411" customWidth="1"/>
    <col min="15892" max="15900" width="0" style="411" hidden="1" customWidth="1"/>
    <col min="15901" max="15901" width="9.42578125" style="411" customWidth="1"/>
    <col min="15902" max="15902" width="12.85546875" style="411" customWidth="1"/>
    <col min="15903" max="15903" width="14" style="411" customWidth="1"/>
    <col min="15904" max="15915" width="9.140625" style="411"/>
    <col min="15916" max="15936" width="0" style="411" hidden="1" customWidth="1"/>
    <col min="15937" max="16128" width="9.140625" style="411"/>
    <col min="16129" max="16129" width="7.140625" style="411" customWidth="1"/>
    <col min="16130" max="16130" width="1.42578125" style="411" customWidth="1"/>
    <col min="16131" max="16131" width="3.5703125" style="411" customWidth="1"/>
    <col min="16132" max="16132" width="3.7109375" style="411" customWidth="1"/>
    <col min="16133" max="16133" width="14.7109375" style="411" customWidth="1"/>
    <col min="16134" max="16135" width="9.5703125" style="411" customWidth="1"/>
    <col min="16136" max="16136" width="10.7109375" style="411" customWidth="1"/>
    <col min="16137" max="16137" width="6" style="411" customWidth="1"/>
    <col min="16138" max="16138" width="4.42578125" style="411" customWidth="1"/>
    <col min="16139" max="16139" width="9.85546875" style="411" customWidth="1"/>
    <col min="16140" max="16140" width="10.28515625" style="411" customWidth="1"/>
    <col min="16141" max="16142" width="5.140625" style="411" customWidth="1"/>
    <col min="16143" max="16143" width="1.7109375" style="411" customWidth="1"/>
    <col min="16144" max="16144" width="10.7109375" style="411" customWidth="1"/>
    <col min="16145" max="16145" width="3.5703125" style="411" customWidth="1"/>
    <col min="16146" max="16146" width="1.42578125" style="411" customWidth="1"/>
    <col min="16147" max="16147" width="7" style="411" customWidth="1"/>
    <col min="16148" max="16156" width="0" style="411" hidden="1" customWidth="1"/>
    <col min="16157" max="16157" width="9.42578125" style="411" customWidth="1"/>
    <col min="16158" max="16158" width="12.85546875" style="411" customWidth="1"/>
    <col min="16159" max="16159" width="14" style="411" customWidth="1"/>
    <col min="16160" max="16171" width="9.140625" style="411"/>
    <col min="16172" max="16192" width="0" style="411" hidden="1" customWidth="1"/>
    <col min="16193" max="16384" width="9.140625" style="411"/>
  </cols>
  <sheetData>
    <row r="1" spans="2:63" s="338" customFormat="1" ht="0.75" customHeight="1">
      <c r="B1" s="345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7"/>
    </row>
    <row r="4" spans="2:63" s="338" customFormat="1" ht="6.95" customHeight="1">
      <c r="B4" s="345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7"/>
    </row>
    <row r="5" spans="2:63" s="338" customFormat="1" ht="36.950000000000003" customHeight="1">
      <c r="B5" s="339"/>
      <c r="C5" s="582" t="s">
        <v>2030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340"/>
    </row>
    <row r="6" spans="2:63" s="338" customFormat="1" ht="6.95" customHeight="1">
      <c r="B6" s="33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340"/>
    </row>
    <row r="7" spans="2:63" s="338" customFormat="1" ht="30" customHeight="1">
      <c r="B7" s="339"/>
      <c r="C7" s="337" t="s">
        <v>1321</v>
      </c>
      <c r="D7" s="409"/>
      <c r="E7" s="409"/>
      <c r="F7" s="584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409"/>
      <c r="R7" s="340"/>
    </row>
    <row r="8" spans="2:63" s="338" customFormat="1" ht="36.950000000000003" customHeight="1">
      <c r="B8" s="339"/>
      <c r="C8" s="348" t="s">
        <v>1322</v>
      </c>
      <c r="D8" s="409"/>
      <c r="E8" s="409"/>
      <c r="F8" s="583" t="s">
        <v>2019</v>
      </c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409"/>
      <c r="R8" s="340"/>
    </row>
    <row r="9" spans="2:63" s="338" customFormat="1" ht="6.95" customHeight="1">
      <c r="B9" s="33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340"/>
    </row>
    <row r="10" spans="2:63" s="338" customFormat="1" ht="18" customHeight="1">
      <c r="B10" s="339"/>
      <c r="C10" s="337" t="s">
        <v>1323</v>
      </c>
      <c r="D10" s="409"/>
      <c r="E10" s="409"/>
      <c r="F10" s="410" t="s">
        <v>2020</v>
      </c>
      <c r="G10" s="409"/>
      <c r="H10" s="409"/>
      <c r="I10" s="409"/>
      <c r="J10" s="409"/>
      <c r="K10" s="337" t="s">
        <v>1324</v>
      </c>
      <c r="L10" s="409"/>
      <c r="M10" s="585"/>
      <c r="N10" s="581"/>
      <c r="O10" s="581"/>
      <c r="P10" s="581"/>
      <c r="Q10" s="409"/>
      <c r="R10" s="340"/>
    </row>
    <row r="11" spans="2:63" s="338" customFormat="1" ht="6.95" customHeight="1">
      <c r="B11" s="339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340"/>
    </row>
    <row r="12" spans="2:63" s="338" customFormat="1" ht="15">
      <c r="B12" s="339"/>
      <c r="C12" s="337" t="s">
        <v>1325</v>
      </c>
      <c r="D12" s="409"/>
      <c r="E12" s="409"/>
      <c r="F12" s="410"/>
      <c r="G12" s="409"/>
      <c r="H12" s="409"/>
      <c r="I12" s="409"/>
      <c r="J12" s="409"/>
      <c r="K12" s="337" t="s">
        <v>1327</v>
      </c>
      <c r="L12" s="409"/>
      <c r="M12" s="586"/>
      <c r="N12" s="581"/>
      <c r="O12" s="581"/>
      <c r="P12" s="581"/>
      <c r="Q12" s="581"/>
      <c r="R12" s="340"/>
    </row>
    <row r="13" spans="2:63" s="338" customFormat="1" ht="14.45" customHeight="1">
      <c r="B13" s="339"/>
      <c r="C13" s="337" t="s">
        <v>1326</v>
      </c>
      <c r="D13" s="409"/>
      <c r="E13" s="409"/>
      <c r="F13" s="410"/>
      <c r="G13" s="409"/>
      <c r="H13" s="409"/>
      <c r="I13" s="409"/>
      <c r="J13" s="409"/>
      <c r="K13" s="337" t="s">
        <v>1328</v>
      </c>
      <c r="L13" s="409"/>
      <c r="M13" s="586" t="s">
        <v>2021</v>
      </c>
      <c r="N13" s="581"/>
      <c r="O13" s="581"/>
      <c r="P13" s="581"/>
      <c r="Q13" s="581"/>
      <c r="R13" s="340"/>
    </row>
    <row r="14" spans="2:63" s="338" customFormat="1" ht="10.35" customHeight="1">
      <c r="B14" s="33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340"/>
    </row>
    <row r="15" spans="2:63" s="349" customFormat="1" ht="29.25" customHeight="1">
      <c r="B15" s="350"/>
      <c r="C15" s="351" t="s">
        <v>1335</v>
      </c>
      <c r="D15" s="405" t="s">
        <v>33</v>
      </c>
      <c r="E15" s="405" t="s">
        <v>31</v>
      </c>
      <c r="F15" s="591" t="s">
        <v>63</v>
      </c>
      <c r="G15" s="592"/>
      <c r="H15" s="592"/>
      <c r="I15" s="592"/>
      <c r="J15" s="405" t="s">
        <v>12</v>
      </c>
      <c r="K15" s="405" t="s">
        <v>1336</v>
      </c>
      <c r="L15" s="593" t="s">
        <v>1337</v>
      </c>
      <c r="M15" s="592"/>
      <c r="N15" s="591" t="s">
        <v>1331</v>
      </c>
      <c r="O15" s="592"/>
      <c r="P15" s="592"/>
      <c r="Q15" s="594"/>
      <c r="R15" s="352"/>
      <c r="T15" s="353" t="s">
        <v>1361</v>
      </c>
      <c r="U15" s="354" t="s">
        <v>24</v>
      </c>
      <c r="V15" s="354" t="s">
        <v>1362</v>
      </c>
      <c r="W15" s="354" t="s">
        <v>1363</v>
      </c>
      <c r="X15" s="354" t="s">
        <v>1364</v>
      </c>
      <c r="Y15" s="354" t="s">
        <v>1365</v>
      </c>
      <c r="Z15" s="354" t="s">
        <v>1366</v>
      </c>
      <c r="AA15" s="355" t="s">
        <v>1367</v>
      </c>
    </row>
    <row r="16" spans="2:63" s="338" customFormat="1" ht="29.25" customHeight="1">
      <c r="B16" s="339"/>
      <c r="C16" s="356" t="s">
        <v>1329</v>
      </c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595">
        <f>N17+N24</f>
        <v>0</v>
      </c>
      <c r="O16" s="596"/>
      <c r="P16" s="596"/>
      <c r="Q16" s="596"/>
      <c r="R16" s="340"/>
      <c r="T16" s="357"/>
      <c r="U16" s="341"/>
      <c r="V16" s="341"/>
      <c r="W16" s="358" t="e">
        <f>W17+W24+#REF!</f>
        <v>#REF!</v>
      </c>
      <c r="X16" s="341"/>
      <c r="Y16" s="358" t="e">
        <f>Y17+Y24+#REF!</f>
        <v>#REF!</v>
      </c>
      <c r="Z16" s="341"/>
      <c r="AA16" s="359" t="e">
        <f>AA17+AA24+#REF!</f>
        <v>#REF!</v>
      </c>
      <c r="AT16" s="336" t="s">
        <v>1368</v>
      </c>
      <c r="AU16" s="336" t="s">
        <v>1360</v>
      </c>
      <c r="BK16" s="360" t="e">
        <f>BK17+BK24+#REF!</f>
        <v>#REF!</v>
      </c>
    </row>
    <row r="17" spans="2:65" s="361" customFormat="1" ht="37.35" customHeight="1">
      <c r="B17" s="362"/>
      <c r="C17" s="363"/>
      <c r="D17" s="364" t="s">
        <v>1380</v>
      </c>
      <c r="E17" s="364"/>
      <c r="F17" s="364"/>
      <c r="G17" s="364"/>
      <c r="H17" s="364"/>
      <c r="I17" s="364"/>
      <c r="J17" s="364"/>
      <c r="K17" s="364"/>
      <c r="L17" s="364"/>
      <c r="M17" s="364"/>
      <c r="N17" s="587">
        <f>BK17</f>
        <v>0</v>
      </c>
      <c r="O17" s="588"/>
      <c r="P17" s="588"/>
      <c r="Q17" s="588"/>
      <c r="R17" s="365"/>
      <c r="T17" s="366"/>
      <c r="U17" s="363"/>
      <c r="V17" s="363"/>
      <c r="W17" s="367">
        <f>W18+W21</f>
        <v>10.5</v>
      </c>
      <c r="X17" s="363"/>
      <c r="Y17" s="367">
        <f>Y18+Y21</f>
        <v>2.2500000000000003E-3</v>
      </c>
      <c r="Z17" s="363"/>
      <c r="AA17" s="368">
        <f>AA18+AA21</f>
        <v>0</v>
      </c>
      <c r="AR17" s="369" t="s">
        <v>2</v>
      </c>
      <c r="AT17" s="370" t="s">
        <v>1368</v>
      </c>
      <c r="AU17" s="370" t="s">
        <v>1369</v>
      </c>
      <c r="AY17" s="369" t="s">
        <v>1370</v>
      </c>
      <c r="BK17" s="371">
        <f>BK18+BK21</f>
        <v>0</v>
      </c>
    </row>
    <row r="18" spans="2:65" s="361" customFormat="1" ht="19.899999999999999" customHeight="1">
      <c r="B18" s="362"/>
      <c r="C18" s="363"/>
      <c r="D18" s="372" t="s">
        <v>1381</v>
      </c>
      <c r="E18" s="372"/>
      <c r="F18" s="372"/>
      <c r="G18" s="372"/>
      <c r="H18" s="372"/>
      <c r="I18" s="372"/>
      <c r="J18" s="372"/>
      <c r="K18" s="372"/>
      <c r="L18" s="372"/>
      <c r="M18" s="372"/>
      <c r="N18" s="589">
        <f>BK18</f>
        <v>0</v>
      </c>
      <c r="O18" s="590"/>
      <c r="P18" s="590"/>
      <c r="Q18" s="590"/>
      <c r="R18" s="365"/>
      <c r="T18" s="366"/>
      <c r="U18" s="363"/>
      <c r="V18" s="363"/>
      <c r="W18" s="367">
        <f>SUM(W19:W20)</f>
        <v>7.05</v>
      </c>
      <c r="X18" s="363"/>
      <c r="Y18" s="367">
        <f>SUM(Y19:Y20)</f>
        <v>0</v>
      </c>
      <c r="Z18" s="363"/>
      <c r="AA18" s="368">
        <f>SUM(AA19:AA20)</f>
        <v>0</v>
      </c>
      <c r="AR18" s="369" t="s">
        <v>2</v>
      </c>
      <c r="AT18" s="370" t="s">
        <v>1368</v>
      </c>
      <c r="AU18" s="370" t="s">
        <v>1</v>
      </c>
      <c r="AY18" s="369" t="s">
        <v>1370</v>
      </c>
      <c r="BK18" s="371">
        <f>SUM(BK19:BK20)</f>
        <v>0</v>
      </c>
    </row>
    <row r="19" spans="2:65" s="338" customFormat="1" ht="31.5" customHeight="1">
      <c r="B19" s="373"/>
      <c r="C19" s="374" t="s">
        <v>1</v>
      </c>
      <c r="D19" s="374" t="s">
        <v>1338</v>
      </c>
      <c r="E19" s="375" t="s">
        <v>1399</v>
      </c>
      <c r="F19" s="597" t="s">
        <v>1400</v>
      </c>
      <c r="G19" s="598"/>
      <c r="H19" s="598"/>
      <c r="I19" s="598"/>
      <c r="J19" s="376" t="s">
        <v>8</v>
      </c>
      <c r="K19" s="377">
        <v>75</v>
      </c>
      <c r="L19" s="599">
        <v>0</v>
      </c>
      <c r="M19" s="598"/>
      <c r="N19" s="599">
        <f>ROUND(L19*K19,2)</f>
        <v>0</v>
      </c>
      <c r="O19" s="598"/>
      <c r="P19" s="598"/>
      <c r="Q19" s="598"/>
      <c r="R19" s="378"/>
      <c r="T19" s="379" t="s">
        <v>1111</v>
      </c>
      <c r="U19" s="380" t="s">
        <v>1330</v>
      </c>
      <c r="V19" s="381">
        <v>9.4E-2</v>
      </c>
      <c r="W19" s="381">
        <f>V19*K19</f>
        <v>7.05</v>
      </c>
      <c r="X19" s="381">
        <v>0</v>
      </c>
      <c r="Y19" s="381">
        <f>X19*K19</f>
        <v>0</v>
      </c>
      <c r="Z19" s="381">
        <v>0</v>
      </c>
      <c r="AA19" s="382">
        <f>Z19*K19</f>
        <v>0</v>
      </c>
      <c r="AR19" s="336" t="s">
        <v>1385</v>
      </c>
      <c r="AT19" s="336" t="s">
        <v>1338</v>
      </c>
      <c r="AU19" s="336" t="s">
        <v>2</v>
      </c>
      <c r="AY19" s="336" t="s">
        <v>1370</v>
      </c>
      <c r="BE19" s="383">
        <f>IF(U19="základní",N19,0)</f>
        <v>0</v>
      </c>
      <c r="BF19" s="383">
        <f>IF(U19="snížená",N19,0)</f>
        <v>0</v>
      </c>
      <c r="BG19" s="383">
        <f>IF(U19="zákl. přenesená",N19,0)</f>
        <v>0</v>
      </c>
      <c r="BH19" s="383">
        <f>IF(U19="sníž. přenesená",N19,0)</f>
        <v>0</v>
      </c>
      <c r="BI19" s="383">
        <f>IF(U19="nulová",N19,0)</f>
        <v>0</v>
      </c>
      <c r="BJ19" s="336" t="s">
        <v>1</v>
      </c>
      <c r="BK19" s="383">
        <f>ROUND(L19*K19,2)</f>
        <v>0</v>
      </c>
      <c r="BL19" s="336" t="s">
        <v>1385</v>
      </c>
      <c r="BM19" s="336" t="s">
        <v>1968</v>
      </c>
    </row>
    <row r="20" spans="2:65" s="338" customFormat="1" ht="22.5" customHeight="1">
      <c r="B20" s="373"/>
      <c r="C20" s="384" t="s">
        <v>2</v>
      </c>
      <c r="D20" s="384" t="s">
        <v>1346</v>
      </c>
      <c r="E20" s="385" t="s">
        <v>1402</v>
      </c>
      <c r="F20" s="600" t="s">
        <v>1403</v>
      </c>
      <c r="G20" s="601"/>
      <c r="H20" s="601"/>
      <c r="I20" s="601"/>
      <c r="J20" s="386" t="s">
        <v>1346</v>
      </c>
      <c r="K20" s="387">
        <v>75</v>
      </c>
      <c r="L20" s="602">
        <v>0</v>
      </c>
      <c r="M20" s="601"/>
      <c r="N20" s="602">
        <f>ROUND(L20*K20,2)</f>
        <v>0</v>
      </c>
      <c r="O20" s="598"/>
      <c r="P20" s="598"/>
      <c r="Q20" s="598"/>
      <c r="R20" s="378"/>
      <c r="T20" s="379" t="s">
        <v>1111</v>
      </c>
      <c r="U20" s="380" t="s">
        <v>1330</v>
      </c>
      <c r="V20" s="381">
        <v>0</v>
      </c>
      <c r="W20" s="381">
        <f>V20*K20</f>
        <v>0</v>
      </c>
      <c r="X20" s="381">
        <v>0</v>
      </c>
      <c r="Y20" s="381">
        <f>X20*K20</f>
        <v>0</v>
      </c>
      <c r="Z20" s="381">
        <v>0</v>
      </c>
      <c r="AA20" s="382">
        <f>Z20*K20</f>
        <v>0</v>
      </c>
      <c r="AR20" s="336" t="s">
        <v>1390</v>
      </c>
      <c r="AT20" s="336" t="s">
        <v>1346</v>
      </c>
      <c r="AU20" s="336" t="s">
        <v>2</v>
      </c>
      <c r="AY20" s="336" t="s">
        <v>1370</v>
      </c>
      <c r="BE20" s="383">
        <f>IF(U20="základní",N20,0)</f>
        <v>0</v>
      </c>
      <c r="BF20" s="383">
        <f>IF(U20="snížená",N20,0)</f>
        <v>0</v>
      </c>
      <c r="BG20" s="383">
        <f>IF(U20="zákl. přenesená",N20,0)</f>
        <v>0</v>
      </c>
      <c r="BH20" s="383">
        <f>IF(U20="sníž. přenesená",N20,0)</f>
        <v>0</v>
      </c>
      <c r="BI20" s="383">
        <f>IF(U20="nulová",N20,0)</f>
        <v>0</v>
      </c>
      <c r="BJ20" s="336" t="s">
        <v>1</v>
      </c>
      <c r="BK20" s="383">
        <f>ROUND(L20*K20,2)</f>
        <v>0</v>
      </c>
      <c r="BL20" s="336" t="s">
        <v>1385</v>
      </c>
      <c r="BM20" s="336" t="s">
        <v>1969</v>
      </c>
    </row>
    <row r="21" spans="2:65" s="361" customFormat="1" ht="29.85" customHeight="1">
      <c r="B21" s="362"/>
      <c r="C21" s="363"/>
      <c r="D21" s="372" t="s">
        <v>1382</v>
      </c>
      <c r="E21" s="372"/>
      <c r="F21" s="372"/>
      <c r="G21" s="372"/>
      <c r="H21" s="372"/>
      <c r="I21" s="372"/>
      <c r="J21" s="372"/>
      <c r="K21" s="372"/>
      <c r="L21" s="372"/>
      <c r="M21" s="372"/>
      <c r="N21" s="603">
        <f>BK21</f>
        <v>0</v>
      </c>
      <c r="O21" s="604"/>
      <c r="P21" s="604"/>
      <c r="Q21" s="604"/>
      <c r="R21" s="365"/>
      <c r="T21" s="366"/>
      <c r="U21" s="363"/>
      <c r="V21" s="363"/>
      <c r="W21" s="367">
        <f>SUM(W22:W23)</f>
        <v>3.4499999999999997</v>
      </c>
      <c r="X21" s="363"/>
      <c r="Y21" s="367">
        <f>SUM(Y22:Y23)</f>
        <v>2.2500000000000003E-3</v>
      </c>
      <c r="Z21" s="363"/>
      <c r="AA21" s="368">
        <f>SUM(AA22:AA23)</f>
        <v>0</v>
      </c>
      <c r="AR21" s="369" t="s">
        <v>2</v>
      </c>
      <c r="AT21" s="370" t="s">
        <v>1368</v>
      </c>
      <c r="AU21" s="370" t="s">
        <v>1</v>
      </c>
      <c r="AY21" s="369" t="s">
        <v>1370</v>
      </c>
      <c r="BK21" s="371">
        <f>SUM(BK22:BK23)</f>
        <v>0</v>
      </c>
    </row>
    <row r="22" spans="2:65" s="338" customFormat="1" ht="22.5" customHeight="1">
      <c r="B22" s="373"/>
      <c r="C22" s="374" t="s">
        <v>3</v>
      </c>
      <c r="D22" s="374" t="s">
        <v>1338</v>
      </c>
      <c r="E22" s="375" t="s">
        <v>1424</v>
      </c>
      <c r="F22" s="597" t="s">
        <v>1425</v>
      </c>
      <c r="G22" s="598"/>
      <c r="H22" s="598"/>
      <c r="I22" s="598"/>
      <c r="J22" s="376" t="s">
        <v>8</v>
      </c>
      <c r="K22" s="377">
        <v>75</v>
      </c>
      <c r="L22" s="599">
        <v>0</v>
      </c>
      <c r="M22" s="598"/>
      <c r="N22" s="599">
        <f>ROUND(L22*K22,2)</f>
        <v>0</v>
      </c>
      <c r="O22" s="598"/>
      <c r="P22" s="598"/>
      <c r="Q22" s="598"/>
      <c r="R22" s="378"/>
      <c r="T22" s="379" t="s">
        <v>1111</v>
      </c>
      <c r="U22" s="380" t="s">
        <v>1330</v>
      </c>
      <c r="V22" s="381">
        <v>4.5999999999999999E-2</v>
      </c>
      <c r="W22" s="381">
        <f>V22*K22</f>
        <v>3.4499999999999997</v>
      </c>
      <c r="X22" s="381">
        <v>0</v>
      </c>
      <c r="Y22" s="381">
        <f>X22*K22</f>
        <v>0</v>
      </c>
      <c r="Z22" s="381">
        <v>0</v>
      </c>
      <c r="AA22" s="382">
        <f>Z22*K22</f>
        <v>0</v>
      </c>
      <c r="AR22" s="336" t="s">
        <v>1385</v>
      </c>
      <c r="AT22" s="336" t="s">
        <v>1338</v>
      </c>
      <c r="AU22" s="336" t="s">
        <v>2</v>
      </c>
      <c r="AY22" s="336" t="s">
        <v>1370</v>
      </c>
      <c r="BE22" s="383">
        <f>IF(U22="základní",N22,0)</f>
        <v>0</v>
      </c>
      <c r="BF22" s="383">
        <f>IF(U22="snížená",N22,0)</f>
        <v>0</v>
      </c>
      <c r="BG22" s="383">
        <f>IF(U22="zákl. přenesená",N22,0)</f>
        <v>0</v>
      </c>
      <c r="BH22" s="383">
        <f>IF(U22="sníž. přenesená",N22,0)</f>
        <v>0</v>
      </c>
      <c r="BI22" s="383">
        <f>IF(U22="nulová",N22,0)</f>
        <v>0</v>
      </c>
      <c r="BJ22" s="336" t="s">
        <v>1</v>
      </c>
      <c r="BK22" s="383">
        <f>ROUND(L22*K22,2)</f>
        <v>0</v>
      </c>
      <c r="BL22" s="336" t="s">
        <v>1385</v>
      </c>
      <c r="BM22" s="336" t="s">
        <v>1970</v>
      </c>
    </row>
    <row r="23" spans="2:65" s="338" customFormat="1" ht="22.5" customHeight="1">
      <c r="B23" s="373"/>
      <c r="C23" s="384" t="s">
        <v>1345</v>
      </c>
      <c r="D23" s="384" t="s">
        <v>1346</v>
      </c>
      <c r="E23" s="385" t="s">
        <v>1451</v>
      </c>
      <c r="F23" s="600" t="s">
        <v>1971</v>
      </c>
      <c r="G23" s="601"/>
      <c r="H23" s="601"/>
      <c r="I23" s="601"/>
      <c r="J23" s="386" t="s">
        <v>8</v>
      </c>
      <c r="K23" s="387">
        <v>75</v>
      </c>
      <c r="L23" s="602">
        <v>0</v>
      </c>
      <c r="M23" s="601"/>
      <c r="N23" s="602">
        <f>ROUND(L23*K23,2)</f>
        <v>0</v>
      </c>
      <c r="O23" s="598"/>
      <c r="P23" s="598"/>
      <c r="Q23" s="598"/>
      <c r="R23" s="378"/>
      <c r="T23" s="379" t="s">
        <v>1111</v>
      </c>
      <c r="U23" s="380" t="s">
        <v>1330</v>
      </c>
      <c r="V23" s="381">
        <v>0</v>
      </c>
      <c r="W23" s="381">
        <f>V23*K23</f>
        <v>0</v>
      </c>
      <c r="X23" s="381">
        <v>3.0000000000000001E-5</v>
      </c>
      <c r="Y23" s="381">
        <f>X23*K23</f>
        <v>2.2500000000000003E-3</v>
      </c>
      <c r="Z23" s="381">
        <v>0</v>
      </c>
      <c r="AA23" s="382">
        <f>Z23*K23</f>
        <v>0</v>
      </c>
      <c r="AR23" s="336" t="s">
        <v>1390</v>
      </c>
      <c r="AT23" s="336" t="s">
        <v>1346</v>
      </c>
      <c r="AU23" s="336" t="s">
        <v>2</v>
      </c>
      <c r="AY23" s="336" t="s">
        <v>1370</v>
      </c>
      <c r="BE23" s="383">
        <f>IF(U23="základní",N23,0)</f>
        <v>0</v>
      </c>
      <c r="BF23" s="383">
        <f>IF(U23="snížená",N23,0)</f>
        <v>0</v>
      </c>
      <c r="BG23" s="383">
        <f>IF(U23="zákl. přenesená",N23,0)</f>
        <v>0</v>
      </c>
      <c r="BH23" s="383">
        <f>IF(U23="sníž. přenesená",N23,0)</f>
        <v>0</v>
      </c>
      <c r="BI23" s="383">
        <f>IF(U23="nulová",N23,0)</f>
        <v>0</v>
      </c>
      <c r="BJ23" s="336" t="s">
        <v>1</v>
      </c>
      <c r="BK23" s="383">
        <f>ROUND(L23*K23,2)</f>
        <v>0</v>
      </c>
      <c r="BL23" s="336" t="s">
        <v>1385</v>
      </c>
      <c r="BM23" s="336" t="s">
        <v>1972</v>
      </c>
    </row>
    <row r="24" spans="2:65" s="361" customFormat="1" ht="37.35" customHeight="1">
      <c r="B24" s="362"/>
      <c r="C24" s="363"/>
      <c r="D24" s="364" t="s">
        <v>1332</v>
      </c>
      <c r="E24" s="364"/>
      <c r="F24" s="364"/>
      <c r="G24" s="364"/>
      <c r="H24" s="364"/>
      <c r="I24" s="364"/>
      <c r="J24" s="364"/>
      <c r="K24" s="364"/>
      <c r="L24" s="364"/>
      <c r="M24" s="364"/>
      <c r="N24" s="611">
        <f>N25</f>
        <v>0</v>
      </c>
      <c r="O24" s="612"/>
      <c r="P24" s="612"/>
      <c r="Q24" s="612"/>
      <c r="R24" s="365"/>
      <c r="T24" s="366"/>
      <c r="U24" s="363"/>
      <c r="V24" s="363"/>
      <c r="W24" s="367" t="e">
        <f>W25+#REF!</f>
        <v>#REF!</v>
      </c>
      <c r="X24" s="363"/>
      <c r="Y24" s="367" t="e">
        <f>Y25+#REF!</f>
        <v>#REF!</v>
      </c>
      <c r="Z24" s="363"/>
      <c r="AA24" s="368" t="e">
        <f>AA25+#REF!</f>
        <v>#REF!</v>
      </c>
      <c r="AR24" s="369" t="s">
        <v>3</v>
      </c>
      <c r="AT24" s="370" t="s">
        <v>1368</v>
      </c>
      <c r="AU24" s="370" t="s">
        <v>1369</v>
      </c>
      <c r="AY24" s="369" t="s">
        <v>1370</v>
      </c>
      <c r="BK24" s="371" t="e">
        <f>BK25+#REF!</f>
        <v>#REF!</v>
      </c>
    </row>
    <row r="25" spans="2:65" s="361" customFormat="1" ht="19.899999999999999" customHeight="1">
      <c r="B25" s="362"/>
      <c r="C25" s="363"/>
      <c r="D25" s="372" t="s">
        <v>1333</v>
      </c>
      <c r="E25" s="372"/>
      <c r="F25" s="372"/>
      <c r="G25" s="372"/>
      <c r="H25" s="372"/>
      <c r="I25" s="372"/>
      <c r="J25" s="372"/>
      <c r="K25" s="372"/>
      <c r="L25" s="372"/>
      <c r="M25" s="372"/>
      <c r="N25" s="589">
        <f>SUM(N26:Q35)</f>
        <v>0</v>
      </c>
      <c r="O25" s="590"/>
      <c r="P25" s="590"/>
      <c r="Q25" s="590"/>
      <c r="R25" s="365"/>
      <c r="T25" s="366"/>
      <c r="U25" s="363"/>
      <c r="V25" s="363"/>
      <c r="W25" s="367">
        <f>SUM(W26:W35)</f>
        <v>10.52</v>
      </c>
      <c r="X25" s="363"/>
      <c r="Y25" s="367">
        <f>SUM(Y26:Y35)</f>
        <v>0</v>
      </c>
      <c r="Z25" s="363"/>
      <c r="AA25" s="368">
        <f>SUM(AA26:AA35)</f>
        <v>0</v>
      </c>
      <c r="AR25" s="369" t="s">
        <v>3</v>
      </c>
      <c r="AT25" s="370" t="s">
        <v>1368</v>
      </c>
      <c r="AU25" s="370" t="s">
        <v>1</v>
      </c>
      <c r="AY25" s="369" t="s">
        <v>1370</v>
      </c>
      <c r="BK25" s="371">
        <f>SUM(BK26:BK35)</f>
        <v>0</v>
      </c>
    </row>
    <row r="26" spans="2:65" s="338" customFormat="1" ht="31.5" customHeight="1">
      <c r="B26" s="373"/>
      <c r="C26" s="374" t="s">
        <v>1350</v>
      </c>
      <c r="D26" s="374" t="s">
        <v>1338</v>
      </c>
      <c r="E26" s="375" t="s">
        <v>1339</v>
      </c>
      <c r="F26" s="597" t="s">
        <v>1340</v>
      </c>
      <c r="G26" s="598"/>
      <c r="H26" s="598"/>
      <c r="I26" s="598"/>
      <c r="J26" s="376" t="s">
        <v>35</v>
      </c>
      <c r="K26" s="377">
        <v>3</v>
      </c>
      <c r="L26" s="599">
        <v>0</v>
      </c>
      <c r="M26" s="598"/>
      <c r="N26" s="599">
        <f>ROUND(L26*K26,2)</f>
        <v>0</v>
      </c>
      <c r="O26" s="598"/>
      <c r="P26" s="598"/>
      <c r="Q26" s="598"/>
      <c r="R26" s="378"/>
      <c r="T26" s="379" t="s">
        <v>1111</v>
      </c>
      <c r="U26" s="380" t="s">
        <v>1330</v>
      </c>
      <c r="V26" s="381">
        <v>0.19</v>
      </c>
      <c r="W26" s="381">
        <f>V26*K26</f>
        <v>0.57000000000000006</v>
      </c>
      <c r="X26" s="381">
        <v>0</v>
      </c>
      <c r="Y26" s="381">
        <f>X26*K26</f>
        <v>0</v>
      </c>
      <c r="Z26" s="381">
        <v>0</v>
      </c>
      <c r="AA26" s="382">
        <f>Z26*K26</f>
        <v>0</v>
      </c>
      <c r="AR26" s="336" t="s">
        <v>1371</v>
      </c>
      <c r="AT26" s="336" t="s">
        <v>1338</v>
      </c>
      <c r="AU26" s="336" t="s">
        <v>2</v>
      </c>
      <c r="AY26" s="336" t="s">
        <v>1370</v>
      </c>
      <c r="BE26" s="383">
        <f>IF(U26="základní",N26,0)</f>
        <v>0</v>
      </c>
      <c r="BF26" s="383">
        <f>IF(U26="snížená",N26,0)</f>
        <v>0</v>
      </c>
      <c r="BG26" s="383">
        <f>IF(U26="zákl. přenesená",N26,0)</f>
        <v>0</v>
      </c>
      <c r="BH26" s="383">
        <f>IF(U26="sníž. přenesená",N26,0)</f>
        <v>0</v>
      </c>
      <c r="BI26" s="383">
        <f>IF(U26="nulová",N26,0)</f>
        <v>0</v>
      </c>
      <c r="BJ26" s="336" t="s">
        <v>1</v>
      </c>
      <c r="BK26" s="383">
        <f>ROUND(L26*K26,2)</f>
        <v>0</v>
      </c>
      <c r="BL26" s="336" t="s">
        <v>1371</v>
      </c>
      <c r="BM26" s="336" t="s">
        <v>1973</v>
      </c>
    </row>
    <row r="27" spans="2:65" s="338" customFormat="1" ht="22.5" customHeight="1">
      <c r="B27" s="373"/>
      <c r="C27" s="374" t="s">
        <v>1353</v>
      </c>
      <c r="D27" s="374" t="s">
        <v>1338</v>
      </c>
      <c r="E27" s="375" t="s">
        <v>1341</v>
      </c>
      <c r="F27" s="597" t="s">
        <v>1342</v>
      </c>
      <c r="G27" s="598"/>
      <c r="H27" s="598"/>
      <c r="I27" s="598"/>
      <c r="J27" s="376" t="s">
        <v>19</v>
      </c>
      <c r="K27" s="377">
        <v>3</v>
      </c>
      <c r="L27" s="599">
        <v>0</v>
      </c>
      <c r="M27" s="598"/>
      <c r="N27" s="599">
        <f>ROUND(L27*K27,2)</f>
        <v>0</v>
      </c>
      <c r="O27" s="598"/>
      <c r="P27" s="598"/>
      <c r="Q27" s="598"/>
      <c r="R27" s="378"/>
      <c r="T27" s="379" t="s">
        <v>1111</v>
      </c>
      <c r="U27" s="380" t="s">
        <v>1330</v>
      </c>
      <c r="V27" s="381">
        <v>0.19</v>
      </c>
      <c r="W27" s="381">
        <f>V27*K27</f>
        <v>0.57000000000000006</v>
      </c>
      <c r="X27" s="381">
        <v>0</v>
      </c>
      <c r="Y27" s="381">
        <f>X27*K27</f>
        <v>0</v>
      </c>
      <c r="Z27" s="381">
        <v>0</v>
      </c>
      <c r="AA27" s="382">
        <f>Z27*K27</f>
        <v>0</v>
      </c>
      <c r="AR27" s="336" t="s">
        <v>1371</v>
      </c>
      <c r="AT27" s="336" t="s">
        <v>1338</v>
      </c>
      <c r="AU27" s="336" t="s">
        <v>2</v>
      </c>
      <c r="AY27" s="336" t="s">
        <v>1370</v>
      </c>
      <c r="BE27" s="383">
        <f>IF(U27="základní",N27,0)</f>
        <v>0</v>
      </c>
      <c r="BF27" s="383">
        <f>IF(U27="snížená",N27,0)</f>
        <v>0</v>
      </c>
      <c r="BG27" s="383">
        <f>IF(U27="zákl. přenesená",N27,0)</f>
        <v>0</v>
      </c>
      <c r="BH27" s="383">
        <f>IF(U27="sníž. přenesená",N27,0)</f>
        <v>0</v>
      </c>
      <c r="BI27" s="383">
        <f>IF(U27="nulová",N27,0)</f>
        <v>0</v>
      </c>
      <c r="BJ27" s="336" t="s">
        <v>1</v>
      </c>
      <c r="BK27" s="383">
        <f>ROUND(L27*K27,2)</f>
        <v>0</v>
      </c>
      <c r="BL27" s="336" t="s">
        <v>1371</v>
      </c>
      <c r="BM27" s="336" t="s">
        <v>1974</v>
      </c>
    </row>
    <row r="28" spans="2:65" s="338" customFormat="1" ht="22.5" customHeight="1">
      <c r="B28" s="373"/>
      <c r="C28" s="374" t="s">
        <v>1354</v>
      </c>
      <c r="D28" s="374" t="s">
        <v>1338</v>
      </c>
      <c r="E28" s="375" t="s">
        <v>1784</v>
      </c>
      <c r="F28" s="597" t="s">
        <v>1975</v>
      </c>
      <c r="G28" s="598"/>
      <c r="H28" s="598"/>
      <c r="I28" s="598"/>
      <c r="J28" s="376" t="s">
        <v>35</v>
      </c>
      <c r="K28" s="377">
        <v>1</v>
      </c>
      <c r="L28" s="599">
        <v>0</v>
      </c>
      <c r="M28" s="598"/>
      <c r="N28" s="599">
        <f>ROUND(L28*K28,2)</f>
        <v>0</v>
      </c>
      <c r="O28" s="598"/>
      <c r="P28" s="598"/>
      <c r="Q28" s="598"/>
      <c r="R28" s="378"/>
      <c r="T28" s="379" t="s">
        <v>1111</v>
      </c>
      <c r="U28" s="380" t="s">
        <v>1330</v>
      </c>
      <c r="V28" s="381">
        <v>1.55</v>
      </c>
      <c r="W28" s="381">
        <f>V28*K28</f>
        <v>1.55</v>
      </c>
      <c r="X28" s="381">
        <v>0</v>
      </c>
      <c r="Y28" s="381">
        <f>X28*K28</f>
        <v>0</v>
      </c>
      <c r="Z28" s="381">
        <v>0</v>
      </c>
      <c r="AA28" s="382">
        <f>Z28*K28</f>
        <v>0</v>
      </c>
      <c r="AR28" s="336" t="s">
        <v>1371</v>
      </c>
      <c r="AT28" s="336" t="s">
        <v>1338</v>
      </c>
      <c r="AU28" s="336" t="s">
        <v>2</v>
      </c>
      <c r="AY28" s="336" t="s">
        <v>1370</v>
      </c>
      <c r="BE28" s="383">
        <f>IF(U28="základní",N28,0)</f>
        <v>0</v>
      </c>
      <c r="BF28" s="383">
        <f>IF(U28="snížená",N28,0)</f>
        <v>0</v>
      </c>
      <c r="BG28" s="383">
        <f>IF(U28="zákl. přenesená",N28,0)</f>
        <v>0</v>
      </c>
      <c r="BH28" s="383">
        <f>IF(U28="sníž. přenesená",N28,0)</f>
        <v>0</v>
      </c>
      <c r="BI28" s="383">
        <f>IF(U28="nulová",N28,0)</f>
        <v>0</v>
      </c>
      <c r="BJ28" s="336" t="s">
        <v>1</v>
      </c>
      <c r="BK28" s="383">
        <f>ROUND(L28*K28,2)</f>
        <v>0</v>
      </c>
      <c r="BL28" s="336" t="s">
        <v>1371</v>
      </c>
      <c r="BM28" s="336" t="s">
        <v>1976</v>
      </c>
    </row>
    <row r="29" spans="2:65" s="338" customFormat="1" ht="22.5" customHeight="1">
      <c r="B29" s="373"/>
      <c r="C29" s="384" t="s">
        <v>1355</v>
      </c>
      <c r="D29" s="384" t="s">
        <v>1346</v>
      </c>
      <c r="E29" s="385" t="s">
        <v>1977</v>
      </c>
      <c r="F29" s="600" t="s">
        <v>1978</v>
      </c>
      <c r="G29" s="601"/>
      <c r="H29" s="601"/>
      <c r="I29" s="601"/>
      <c r="J29" s="386" t="s">
        <v>35</v>
      </c>
      <c r="K29" s="387">
        <v>1</v>
      </c>
      <c r="L29" s="602">
        <v>0</v>
      </c>
      <c r="M29" s="601"/>
      <c r="N29" s="602">
        <f>ROUND(L29*K29,2)</f>
        <v>0</v>
      </c>
      <c r="O29" s="598"/>
      <c r="P29" s="598"/>
      <c r="Q29" s="598"/>
      <c r="R29" s="378"/>
      <c r="T29" s="379" t="s">
        <v>1111</v>
      </c>
      <c r="U29" s="380" t="s">
        <v>1330</v>
      </c>
      <c r="V29" s="381">
        <v>0</v>
      </c>
      <c r="W29" s="381">
        <f>V29*K29</f>
        <v>0</v>
      </c>
      <c r="X29" s="381">
        <v>0</v>
      </c>
      <c r="Y29" s="381">
        <f>X29*K29</f>
        <v>0</v>
      </c>
      <c r="Z29" s="381">
        <v>0</v>
      </c>
      <c r="AA29" s="382">
        <f>Z29*K29</f>
        <v>0</v>
      </c>
      <c r="AR29" s="336" t="s">
        <v>1375</v>
      </c>
      <c r="AT29" s="336" t="s">
        <v>1346</v>
      </c>
      <c r="AU29" s="336" t="s">
        <v>2</v>
      </c>
      <c r="AY29" s="336" t="s">
        <v>1370</v>
      </c>
      <c r="BE29" s="383">
        <f>IF(U29="základní",N29,0)</f>
        <v>0</v>
      </c>
      <c r="BF29" s="383">
        <f>IF(U29="snížená",N29,0)</f>
        <v>0</v>
      </c>
      <c r="BG29" s="383">
        <f>IF(U29="zákl. přenesená",N29,0)</f>
        <v>0</v>
      </c>
      <c r="BH29" s="383">
        <f>IF(U29="sníž. přenesená",N29,0)</f>
        <v>0</v>
      </c>
      <c r="BI29" s="383">
        <f>IF(U29="nulová",N29,0)</f>
        <v>0</v>
      </c>
      <c r="BJ29" s="336" t="s">
        <v>1</v>
      </c>
      <c r="BK29" s="383">
        <f>ROUND(L29*K29,2)</f>
        <v>0</v>
      </c>
      <c r="BL29" s="336" t="s">
        <v>1371</v>
      </c>
      <c r="BM29" s="336" t="s">
        <v>1979</v>
      </c>
    </row>
    <row r="30" spans="2:65" s="338" customFormat="1" ht="22.5" customHeight="1">
      <c r="B30" s="339"/>
      <c r="C30" s="409"/>
      <c r="D30" s="409"/>
      <c r="E30" s="409"/>
      <c r="F30" s="580" t="s">
        <v>1980</v>
      </c>
      <c r="G30" s="581"/>
      <c r="H30" s="581"/>
      <c r="I30" s="581"/>
      <c r="J30" s="409"/>
      <c r="K30" s="409"/>
      <c r="L30" s="409"/>
      <c r="M30" s="409"/>
      <c r="N30" s="409"/>
      <c r="O30" s="409"/>
      <c r="P30" s="409"/>
      <c r="Q30" s="409"/>
      <c r="R30" s="340"/>
      <c r="T30" s="388"/>
      <c r="U30" s="409"/>
      <c r="V30" s="409"/>
      <c r="W30" s="409"/>
      <c r="X30" s="409"/>
      <c r="Y30" s="409"/>
      <c r="Z30" s="409"/>
      <c r="AA30" s="389"/>
      <c r="AT30" s="336" t="s">
        <v>1377</v>
      </c>
      <c r="AU30" s="336" t="s">
        <v>2</v>
      </c>
    </row>
    <row r="31" spans="2:65" s="338" customFormat="1" ht="31.5" customHeight="1">
      <c r="B31" s="373"/>
      <c r="C31" s="374" t="s">
        <v>4</v>
      </c>
      <c r="D31" s="374" t="s">
        <v>1338</v>
      </c>
      <c r="E31" s="375" t="s">
        <v>1343</v>
      </c>
      <c r="F31" s="597" t="s">
        <v>1344</v>
      </c>
      <c r="G31" s="598"/>
      <c r="H31" s="598"/>
      <c r="I31" s="598"/>
      <c r="J31" s="376" t="s">
        <v>35</v>
      </c>
      <c r="K31" s="377">
        <v>9</v>
      </c>
      <c r="L31" s="599">
        <v>0</v>
      </c>
      <c r="M31" s="598"/>
      <c r="N31" s="599">
        <f>ROUND(L31*K31,2)</f>
        <v>0</v>
      </c>
      <c r="O31" s="598"/>
      <c r="P31" s="598"/>
      <c r="Q31" s="598"/>
      <c r="R31" s="378"/>
      <c r="T31" s="379" t="s">
        <v>1111</v>
      </c>
      <c r="U31" s="380" t="s">
        <v>1330</v>
      </c>
      <c r="V31" s="381">
        <v>0.87</v>
      </c>
      <c r="W31" s="381">
        <f>V31*K31</f>
        <v>7.83</v>
      </c>
      <c r="X31" s="381">
        <v>0</v>
      </c>
      <c r="Y31" s="381">
        <f>X31*K31</f>
        <v>0</v>
      </c>
      <c r="Z31" s="381">
        <v>0</v>
      </c>
      <c r="AA31" s="382">
        <f>Z31*K31</f>
        <v>0</v>
      </c>
      <c r="AR31" s="336" t="s">
        <v>1371</v>
      </c>
      <c r="AT31" s="336" t="s">
        <v>1338</v>
      </c>
      <c r="AU31" s="336" t="s">
        <v>2</v>
      </c>
      <c r="AY31" s="336" t="s">
        <v>1370</v>
      </c>
      <c r="BE31" s="383">
        <f>IF(U31="základní",N31,0)</f>
        <v>0</v>
      </c>
      <c r="BF31" s="383">
        <f>IF(U31="snížená",N31,0)</f>
        <v>0</v>
      </c>
      <c r="BG31" s="383">
        <f>IF(U31="zákl. přenesená",N31,0)</f>
        <v>0</v>
      </c>
      <c r="BH31" s="383">
        <f>IF(U31="sníž. přenesená",N31,0)</f>
        <v>0</v>
      </c>
      <c r="BI31" s="383">
        <f>IF(U31="nulová",N31,0)</f>
        <v>0</v>
      </c>
      <c r="BJ31" s="336" t="s">
        <v>1</v>
      </c>
      <c r="BK31" s="383">
        <f>ROUND(L31*K31,2)</f>
        <v>0</v>
      </c>
      <c r="BL31" s="336" t="s">
        <v>1371</v>
      </c>
      <c r="BM31" s="336" t="s">
        <v>1981</v>
      </c>
    </row>
    <row r="32" spans="2:65" s="338" customFormat="1" ht="22.5" customHeight="1">
      <c r="B32" s="373"/>
      <c r="C32" s="384" t="s">
        <v>1358</v>
      </c>
      <c r="D32" s="384" t="s">
        <v>1346</v>
      </c>
      <c r="E32" s="385" t="s">
        <v>1347</v>
      </c>
      <c r="F32" s="600" t="s">
        <v>1982</v>
      </c>
      <c r="G32" s="601"/>
      <c r="H32" s="601"/>
      <c r="I32" s="601"/>
      <c r="J32" s="386" t="s">
        <v>35</v>
      </c>
      <c r="K32" s="387">
        <v>9</v>
      </c>
      <c r="L32" s="602">
        <v>0</v>
      </c>
      <c r="M32" s="601"/>
      <c r="N32" s="602">
        <f>ROUND(L32*K32,2)</f>
        <v>0</v>
      </c>
      <c r="O32" s="598"/>
      <c r="P32" s="598"/>
      <c r="Q32" s="598"/>
      <c r="R32" s="378"/>
      <c r="T32" s="379" t="s">
        <v>1111</v>
      </c>
      <c r="U32" s="380" t="s">
        <v>1330</v>
      </c>
      <c r="V32" s="381">
        <v>0</v>
      </c>
      <c r="W32" s="381">
        <f>V32*K32</f>
        <v>0</v>
      </c>
      <c r="X32" s="381">
        <v>0</v>
      </c>
      <c r="Y32" s="381">
        <f>X32*K32</f>
        <v>0</v>
      </c>
      <c r="Z32" s="381">
        <v>0</v>
      </c>
      <c r="AA32" s="382">
        <f>Z32*K32</f>
        <v>0</v>
      </c>
      <c r="AR32" s="336" t="s">
        <v>1375</v>
      </c>
      <c r="AT32" s="336" t="s">
        <v>1346</v>
      </c>
      <c r="AU32" s="336" t="s">
        <v>2</v>
      </c>
      <c r="AY32" s="336" t="s">
        <v>1370</v>
      </c>
      <c r="BE32" s="383">
        <f>IF(U32="základní",N32,0)</f>
        <v>0</v>
      </c>
      <c r="BF32" s="383">
        <f>IF(U32="snížená",N32,0)</f>
        <v>0</v>
      </c>
      <c r="BG32" s="383">
        <f>IF(U32="zákl. přenesená",N32,0)</f>
        <v>0</v>
      </c>
      <c r="BH32" s="383">
        <f>IF(U32="sníž. přenesená",N32,0)</f>
        <v>0</v>
      </c>
      <c r="BI32" s="383">
        <f>IF(U32="nulová",N32,0)</f>
        <v>0</v>
      </c>
      <c r="BJ32" s="336" t="s">
        <v>1</v>
      </c>
      <c r="BK32" s="383">
        <f>ROUND(L32*K32,2)</f>
        <v>0</v>
      </c>
      <c r="BL32" s="336" t="s">
        <v>1371</v>
      </c>
      <c r="BM32" s="336" t="s">
        <v>1983</v>
      </c>
    </row>
    <row r="33" spans="2:65" s="338" customFormat="1" ht="22.5" customHeight="1">
      <c r="B33" s="373"/>
      <c r="C33" s="423"/>
      <c r="D33" s="423"/>
      <c r="E33" s="424"/>
      <c r="F33" s="580" t="s">
        <v>1980</v>
      </c>
      <c r="G33" s="581"/>
      <c r="H33" s="581"/>
      <c r="I33" s="581"/>
      <c r="J33" s="425"/>
      <c r="K33" s="426"/>
      <c r="L33" s="427"/>
      <c r="M33" s="428"/>
      <c r="N33" s="427"/>
      <c r="O33" s="429"/>
      <c r="P33" s="429"/>
      <c r="Q33" s="429"/>
      <c r="R33" s="378"/>
      <c r="T33" s="430"/>
      <c r="U33" s="380"/>
      <c r="V33" s="381"/>
      <c r="W33" s="381"/>
      <c r="X33" s="381"/>
      <c r="Y33" s="381"/>
      <c r="Z33" s="381"/>
      <c r="AA33" s="382"/>
      <c r="AR33" s="336"/>
      <c r="AT33" s="336"/>
      <c r="AU33" s="336"/>
      <c r="AY33" s="336"/>
      <c r="BE33" s="383"/>
      <c r="BF33" s="383"/>
      <c r="BG33" s="383"/>
      <c r="BH33" s="383"/>
      <c r="BI33" s="383"/>
      <c r="BJ33" s="336"/>
      <c r="BK33" s="383"/>
      <c r="BL33" s="336"/>
      <c r="BM33" s="336"/>
    </row>
    <row r="34" spans="2:65" s="338" customFormat="1" ht="22.5" customHeight="1">
      <c r="B34" s="373"/>
      <c r="C34" s="423"/>
      <c r="D34" s="372" t="s">
        <v>1334</v>
      </c>
      <c r="E34" s="424"/>
      <c r="F34" s="408"/>
      <c r="G34" s="409"/>
      <c r="H34" s="409"/>
      <c r="I34" s="409"/>
      <c r="J34" s="425"/>
      <c r="K34" s="426"/>
      <c r="L34" s="427"/>
      <c r="M34" s="428"/>
      <c r="N34" s="427"/>
      <c r="O34" s="429"/>
      <c r="P34" s="429"/>
      <c r="Q34" s="429"/>
      <c r="R34" s="378"/>
      <c r="T34" s="430"/>
      <c r="U34" s="380"/>
      <c r="V34" s="381"/>
      <c r="W34" s="381"/>
      <c r="X34" s="381"/>
      <c r="Y34" s="381"/>
      <c r="Z34" s="381"/>
      <c r="AA34" s="382"/>
      <c r="AR34" s="336"/>
      <c r="AT34" s="336"/>
      <c r="AU34" s="336"/>
      <c r="AY34" s="336"/>
      <c r="BE34" s="383"/>
      <c r="BF34" s="383"/>
      <c r="BG34" s="383"/>
      <c r="BH34" s="383"/>
      <c r="BI34" s="383"/>
      <c r="BJ34" s="336"/>
      <c r="BK34" s="383"/>
      <c r="BL34" s="336"/>
      <c r="BM34" s="336"/>
    </row>
    <row r="35" spans="2:65" s="338" customFormat="1" ht="22.5" customHeight="1">
      <c r="B35" s="339"/>
      <c r="C35" s="409">
        <v>11</v>
      </c>
      <c r="D35" s="374" t="s">
        <v>1338</v>
      </c>
      <c r="E35" s="375" t="s">
        <v>1356</v>
      </c>
      <c r="F35" s="605" t="s">
        <v>1357</v>
      </c>
      <c r="G35" s="606"/>
      <c r="H35" s="606"/>
      <c r="I35" s="607"/>
      <c r="J35" s="376" t="s">
        <v>832</v>
      </c>
      <c r="K35" s="377">
        <v>1</v>
      </c>
      <c r="L35" s="608">
        <v>0</v>
      </c>
      <c r="M35" s="609"/>
      <c r="N35" s="608">
        <f>ROUND(L35*K35,2)</f>
        <v>0</v>
      </c>
      <c r="O35" s="610"/>
      <c r="P35" s="610"/>
      <c r="Q35" s="609"/>
      <c r="R35" s="340"/>
      <c r="T35" s="388"/>
      <c r="U35" s="409"/>
      <c r="V35" s="409"/>
      <c r="W35" s="409"/>
      <c r="X35" s="409"/>
      <c r="Y35" s="409"/>
      <c r="Z35" s="409"/>
      <c r="AA35" s="389"/>
      <c r="AT35" s="336" t="s">
        <v>1377</v>
      </c>
      <c r="AU35" s="336" t="s">
        <v>2</v>
      </c>
    </row>
    <row r="36" spans="2:65" s="338" customFormat="1" ht="6.95" customHeight="1">
      <c r="B36" s="342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4"/>
    </row>
  </sheetData>
  <mergeCells count="50">
    <mergeCell ref="F35:I35"/>
    <mergeCell ref="L35:M35"/>
    <mergeCell ref="N35:Q35"/>
    <mergeCell ref="F27:I27"/>
    <mergeCell ref="L27:M27"/>
    <mergeCell ref="N27:Q27"/>
    <mergeCell ref="F28:I28"/>
    <mergeCell ref="L28:M28"/>
    <mergeCell ref="N28:Q28"/>
    <mergeCell ref="F29:I29"/>
    <mergeCell ref="L29:M29"/>
    <mergeCell ref="N29:Q29"/>
    <mergeCell ref="F30:I30"/>
    <mergeCell ref="F31:I31"/>
    <mergeCell ref="L31:M31"/>
    <mergeCell ref="N31:Q31"/>
    <mergeCell ref="F23:I23"/>
    <mergeCell ref="L23:M23"/>
    <mergeCell ref="N23:Q23"/>
    <mergeCell ref="N24:Q24"/>
    <mergeCell ref="F33:I33"/>
    <mergeCell ref="F32:I32"/>
    <mergeCell ref="L32:M32"/>
    <mergeCell ref="N32:Q32"/>
    <mergeCell ref="N25:Q25"/>
    <mergeCell ref="F26:I26"/>
    <mergeCell ref="L26:M26"/>
    <mergeCell ref="N26:Q26"/>
    <mergeCell ref="C5:Q5"/>
    <mergeCell ref="F7:P7"/>
    <mergeCell ref="F8:P8"/>
    <mergeCell ref="M10:P10"/>
    <mergeCell ref="M12:Q12"/>
    <mergeCell ref="M13:Q13"/>
    <mergeCell ref="F15:I15"/>
    <mergeCell ref="L15:M15"/>
    <mergeCell ref="N15:Q15"/>
    <mergeCell ref="N16:Q16"/>
    <mergeCell ref="N17:Q17"/>
    <mergeCell ref="N18:Q18"/>
    <mergeCell ref="N21:Q21"/>
    <mergeCell ref="F22:I22"/>
    <mergeCell ref="L22:M22"/>
    <mergeCell ref="F19:I19"/>
    <mergeCell ref="L19:M19"/>
    <mergeCell ref="N19:Q19"/>
    <mergeCell ref="F20:I20"/>
    <mergeCell ref="L20:M20"/>
    <mergeCell ref="N20:Q20"/>
    <mergeCell ref="N22:Q22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46"/>
  <sheetViews>
    <sheetView workbookViewId="0">
      <selection activeCell="L42" sqref="L42:M42"/>
    </sheetView>
  </sheetViews>
  <sheetFormatPr defaultRowHeight="13.5"/>
  <cols>
    <col min="1" max="1" width="7.140625" style="411" customWidth="1"/>
    <col min="2" max="2" width="1.42578125" style="411" customWidth="1"/>
    <col min="3" max="3" width="3.5703125" style="411" customWidth="1"/>
    <col min="4" max="4" width="3.7109375" style="411" customWidth="1"/>
    <col min="5" max="5" width="14.7109375" style="411" customWidth="1"/>
    <col min="6" max="7" width="9.5703125" style="411" customWidth="1"/>
    <col min="8" max="8" width="10.7109375" style="411" customWidth="1"/>
    <col min="9" max="9" width="6" style="411" customWidth="1"/>
    <col min="10" max="10" width="4.42578125" style="411" customWidth="1"/>
    <col min="11" max="11" width="9.85546875" style="411" customWidth="1"/>
    <col min="12" max="12" width="10.28515625" style="411" customWidth="1"/>
    <col min="13" max="14" width="5.140625" style="411" customWidth="1"/>
    <col min="15" max="15" width="1.7109375" style="411" customWidth="1"/>
    <col min="16" max="16" width="10.7109375" style="411" customWidth="1"/>
    <col min="17" max="17" width="3.5703125" style="411" customWidth="1"/>
    <col min="18" max="18" width="1.42578125" style="411" customWidth="1"/>
    <col min="19" max="19" width="7" style="411" customWidth="1"/>
    <col min="20" max="20" width="25.42578125" style="411" hidden="1" customWidth="1"/>
    <col min="21" max="21" width="14" style="411" hidden="1" customWidth="1"/>
    <col min="22" max="22" width="10.5703125" style="411" hidden="1" customWidth="1"/>
    <col min="23" max="23" width="14" style="411" hidden="1" customWidth="1"/>
    <col min="24" max="24" width="10.42578125" style="411" hidden="1" customWidth="1"/>
    <col min="25" max="25" width="12.85546875" style="411" hidden="1" customWidth="1"/>
    <col min="26" max="26" width="9.42578125" style="411" hidden="1" customWidth="1"/>
    <col min="27" max="27" width="12.85546875" style="411" hidden="1" customWidth="1"/>
    <col min="28" max="28" width="14" style="411" hidden="1" customWidth="1"/>
    <col min="29" max="29" width="9.42578125" style="411" customWidth="1"/>
    <col min="30" max="30" width="12.85546875" style="411" customWidth="1"/>
    <col min="31" max="31" width="14" style="411" customWidth="1"/>
    <col min="32" max="43" width="9.140625" style="411"/>
    <col min="44" max="64" width="8" style="411" hidden="1" customWidth="1"/>
    <col min="65" max="256" width="9.140625" style="411"/>
    <col min="257" max="257" width="7.140625" style="411" customWidth="1"/>
    <col min="258" max="258" width="1.42578125" style="411" customWidth="1"/>
    <col min="259" max="259" width="3.5703125" style="411" customWidth="1"/>
    <col min="260" max="260" width="3.7109375" style="411" customWidth="1"/>
    <col min="261" max="261" width="14.7109375" style="411" customWidth="1"/>
    <col min="262" max="263" width="9.5703125" style="411" customWidth="1"/>
    <col min="264" max="264" width="10.7109375" style="411" customWidth="1"/>
    <col min="265" max="265" width="6" style="411" customWidth="1"/>
    <col min="266" max="266" width="4.42578125" style="411" customWidth="1"/>
    <col min="267" max="267" width="9.85546875" style="411" customWidth="1"/>
    <col min="268" max="268" width="10.28515625" style="411" customWidth="1"/>
    <col min="269" max="270" width="5.140625" style="411" customWidth="1"/>
    <col min="271" max="271" width="1.7109375" style="411" customWidth="1"/>
    <col min="272" max="272" width="10.7109375" style="411" customWidth="1"/>
    <col min="273" max="273" width="3.5703125" style="411" customWidth="1"/>
    <col min="274" max="274" width="1.42578125" style="411" customWidth="1"/>
    <col min="275" max="275" width="7" style="411" customWidth="1"/>
    <col min="276" max="284" width="0" style="411" hidden="1" customWidth="1"/>
    <col min="285" max="285" width="9.42578125" style="411" customWidth="1"/>
    <col min="286" max="286" width="12.85546875" style="411" customWidth="1"/>
    <col min="287" max="287" width="14" style="411" customWidth="1"/>
    <col min="288" max="299" width="9.140625" style="411"/>
    <col min="300" max="320" width="0" style="411" hidden="1" customWidth="1"/>
    <col min="321" max="512" width="9.140625" style="411"/>
    <col min="513" max="513" width="7.140625" style="411" customWidth="1"/>
    <col min="514" max="514" width="1.42578125" style="411" customWidth="1"/>
    <col min="515" max="515" width="3.5703125" style="411" customWidth="1"/>
    <col min="516" max="516" width="3.7109375" style="411" customWidth="1"/>
    <col min="517" max="517" width="14.7109375" style="411" customWidth="1"/>
    <col min="518" max="519" width="9.5703125" style="411" customWidth="1"/>
    <col min="520" max="520" width="10.7109375" style="411" customWidth="1"/>
    <col min="521" max="521" width="6" style="411" customWidth="1"/>
    <col min="522" max="522" width="4.42578125" style="411" customWidth="1"/>
    <col min="523" max="523" width="9.85546875" style="411" customWidth="1"/>
    <col min="524" max="524" width="10.28515625" style="411" customWidth="1"/>
    <col min="525" max="526" width="5.140625" style="411" customWidth="1"/>
    <col min="527" max="527" width="1.7109375" style="411" customWidth="1"/>
    <col min="528" max="528" width="10.7109375" style="411" customWidth="1"/>
    <col min="529" max="529" width="3.5703125" style="411" customWidth="1"/>
    <col min="530" max="530" width="1.42578125" style="411" customWidth="1"/>
    <col min="531" max="531" width="7" style="411" customWidth="1"/>
    <col min="532" max="540" width="0" style="411" hidden="1" customWidth="1"/>
    <col min="541" max="541" width="9.42578125" style="411" customWidth="1"/>
    <col min="542" max="542" width="12.85546875" style="411" customWidth="1"/>
    <col min="543" max="543" width="14" style="411" customWidth="1"/>
    <col min="544" max="555" width="9.140625" style="411"/>
    <col min="556" max="576" width="0" style="411" hidden="1" customWidth="1"/>
    <col min="577" max="768" width="9.140625" style="411"/>
    <col min="769" max="769" width="7.140625" style="411" customWidth="1"/>
    <col min="770" max="770" width="1.42578125" style="411" customWidth="1"/>
    <col min="771" max="771" width="3.5703125" style="411" customWidth="1"/>
    <col min="772" max="772" width="3.7109375" style="411" customWidth="1"/>
    <col min="773" max="773" width="14.7109375" style="411" customWidth="1"/>
    <col min="774" max="775" width="9.5703125" style="411" customWidth="1"/>
    <col min="776" max="776" width="10.7109375" style="411" customWidth="1"/>
    <col min="777" max="777" width="6" style="411" customWidth="1"/>
    <col min="778" max="778" width="4.42578125" style="411" customWidth="1"/>
    <col min="779" max="779" width="9.85546875" style="411" customWidth="1"/>
    <col min="780" max="780" width="10.28515625" style="411" customWidth="1"/>
    <col min="781" max="782" width="5.140625" style="411" customWidth="1"/>
    <col min="783" max="783" width="1.7109375" style="411" customWidth="1"/>
    <col min="784" max="784" width="10.7109375" style="411" customWidth="1"/>
    <col min="785" max="785" width="3.5703125" style="411" customWidth="1"/>
    <col min="786" max="786" width="1.42578125" style="411" customWidth="1"/>
    <col min="787" max="787" width="7" style="411" customWidth="1"/>
    <col min="788" max="796" width="0" style="411" hidden="1" customWidth="1"/>
    <col min="797" max="797" width="9.42578125" style="411" customWidth="1"/>
    <col min="798" max="798" width="12.85546875" style="411" customWidth="1"/>
    <col min="799" max="799" width="14" style="411" customWidth="1"/>
    <col min="800" max="811" width="9.140625" style="411"/>
    <col min="812" max="832" width="0" style="411" hidden="1" customWidth="1"/>
    <col min="833" max="1024" width="9.140625" style="411"/>
    <col min="1025" max="1025" width="7.140625" style="411" customWidth="1"/>
    <col min="1026" max="1026" width="1.42578125" style="411" customWidth="1"/>
    <col min="1027" max="1027" width="3.5703125" style="411" customWidth="1"/>
    <col min="1028" max="1028" width="3.7109375" style="411" customWidth="1"/>
    <col min="1029" max="1029" width="14.7109375" style="411" customWidth="1"/>
    <col min="1030" max="1031" width="9.5703125" style="411" customWidth="1"/>
    <col min="1032" max="1032" width="10.7109375" style="411" customWidth="1"/>
    <col min="1033" max="1033" width="6" style="411" customWidth="1"/>
    <col min="1034" max="1034" width="4.42578125" style="411" customWidth="1"/>
    <col min="1035" max="1035" width="9.85546875" style="411" customWidth="1"/>
    <col min="1036" max="1036" width="10.28515625" style="411" customWidth="1"/>
    <col min="1037" max="1038" width="5.140625" style="411" customWidth="1"/>
    <col min="1039" max="1039" width="1.7109375" style="411" customWidth="1"/>
    <col min="1040" max="1040" width="10.7109375" style="411" customWidth="1"/>
    <col min="1041" max="1041" width="3.5703125" style="411" customWidth="1"/>
    <col min="1042" max="1042" width="1.42578125" style="411" customWidth="1"/>
    <col min="1043" max="1043" width="7" style="411" customWidth="1"/>
    <col min="1044" max="1052" width="0" style="411" hidden="1" customWidth="1"/>
    <col min="1053" max="1053" width="9.42578125" style="411" customWidth="1"/>
    <col min="1054" max="1054" width="12.85546875" style="411" customWidth="1"/>
    <col min="1055" max="1055" width="14" style="411" customWidth="1"/>
    <col min="1056" max="1067" width="9.140625" style="411"/>
    <col min="1068" max="1088" width="0" style="411" hidden="1" customWidth="1"/>
    <col min="1089" max="1280" width="9.140625" style="411"/>
    <col min="1281" max="1281" width="7.140625" style="411" customWidth="1"/>
    <col min="1282" max="1282" width="1.42578125" style="411" customWidth="1"/>
    <col min="1283" max="1283" width="3.5703125" style="411" customWidth="1"/>
    <col min="1284" max="1284" width="3.7109375" style="411" customWidth="1"/>
    <col min="1285" max="1285" width="14.7109375" style="411" customWidth="1"/>
    <col min="1286" max="1287" width="9.5703125" style="411" customWidth="1"/>
    <col min="1288" max="1288" width="10.7109375" style="411" customWidth="1"/>
    <col min="1289" max="1289" width="6" style="411" customWidth="1"/>
    <col min="1290" max="1290" width="4.42578125" style="411" customWidth="1"/>
    <col min="1291" max="1291" width="9.85546875" style="411" customWidth="1"/>
    <col min="1292" max="1292" width="10.28515625" style="411" customWidth="1"/>
    <col min="1293" max="1294" width="5.140625" style="411" customWidth="1"/>
    <col min="1295" max="1295" width="1.7109375" style="411" customWidth="1"/>
    <col min="1296" max="1296" width="10.7109375" style="411" customWidth="1"/>
    <col min="1297" max="1297" width="3.5703125" style="411" customWidth="1"/>
    <col min="1298" max="1298" width="1.42578125" style="411" customWidth="1"/>
    <col min="1299" max="1299" width="7" style="411" customWidth="1"/>
    <col min="1300" max="1308" width="0" style="411" hidden="1" customWidth="1"/>
    <col min="1309" max="1309" width="9.42578125" style="411" customWidth="1"/>
    <col min="1310" max="1310" width="12.85546875" style="411" customWidth="1"/>
    <col min="1311" max="1311" width="14" style="411" customWidth="1"/>
    <col min="1312" max="1323" width="9.140625" style="411"/>
    <col min="1324" max="1344" width="0" style="411" hidden="1" customWidth="1"/>
    <col min="1345" max="1536" width="9.140625" style="411"/>
    <col min="1537" max="1537" width="7.140625" style="411" customWidth="1"/>
    <col min="1538" max="1538" width="1.42578125" style="411" customWidth="1"/>
    <col min="1539" max="1539" width="3.5703125" style="411" customWidth="1"/>
    <col min="1540" max="1540" width="3.7109375" style="411" customWidth="1"/>
    <col min="1541" max="1541" width="14.7109375" style="411" customWidth="1"/>
    <col min="1542" max="1543" width="9.5703125" style="411" customWidth="1"/>
    <col min="1544" max="1544" width="10.7109375" style="411" customWidth="1"/>
    <col min="1545" max="1545" width="6" style="411" customWidth="1"/>
    <col min="1546" max="1546" width="4.42578125" style="411" customWidth="1"/>
    <col min="1547" max="1547" width="9.85546875" style="411" customWidth="1"/>
    <col min="1548" max="1548" width="10.28515625" style="411" customWidth="1"/>
    <col min="1549" max="1550" width="5.140625" style="411" customWidth="1"/>
    <col min="1551" max="1551" width="1.7109375" style="411" customWidth="1"/>
    <col min="1552" max="1552" width="10.7109375" style="411" customWidth="1"/>
    <col min="1553" max="1553" width="3.5703125" style="411" customWidth="1"/>
    <col min="1554" max="1554" width="1.42578125" style="411" customWidth="1"/>
    <col min="1555" max="1555" width="7" style="411" customWidth="1"/>
    <col min="1556" max="1564" width="0" style="411" hidden="1" customWidth="1"/>
    <col min="1565" max="1565" width="9.42578125" style="411" customWidth="1"/>
    <col min="1566" max="1566" width="12.85546875" style="411" customWidth="1"/>
    <col min="1567" max="1567" width="14" style="411" customWidth="1"/>
    <col min="1568" max="1579" width="9.140625" style="411"/>
    <col min="1580" max="1600" width="0" style="411" hidden="1" customWidth="1"/>
    <col min="1601" max="1792" width="9.140625" style="411"/>
    <col min="1793" max="1793" width="7.140625" style="411" customWidth="1"/>
    <col min="1794" max="1794" width="1.42578125" style="411" customWidth="1"/>
    <col min="1795" max="1795" width="3.5703125" style="411" customWidth="1"/>
    <col min="1796" max="1796" width="3.7109375" style="411" customWidth="1"/>
    <col min="1797" max="1797" width="14.7109375" style="411" customWidth="1"/>
    <col min="1798" max="1799" width="9.5703125" style="411" customWidth="1"/>
    <col min="1800" max="1800" width="10.7109375" style="411" customWidth="1"/>
    <col min="1801" max="1801" width="6" style="411" customWidth="1"/>
    <col min="1802" max="1802" width="4.42578125" style="411" customWidth="1"/>
    <col min="1803" max="1803" width="9.85546875" style="411" customWidth="1"/>
    <col min="1804" max="1804" width="10.28515625" style="411" customWidth="1"/>
    <col min="1805" max="1806" width="5.140625" style="411" customWidth="1"/>
    <col min="1807" max="1807" width="1.7109375" style="411" customWidth="1"/>
    <col min="1808" max="1808" width="10.7109375" style="411" customWidth="1"/>
    <col min="1809" max="1809" width="3.5703125" style="411" customWidth="1"/>
    <col min="1810" max="1810" width="1.42578125" style="411" customWidth="1"/>
    <col min="1811" max="1811" width="7" style="411" customWidth="1"/>
    <col min="1812" max="1820" width="0" style="411" hidden="1" customWidth="1"/>
    <col min="1821" max="1821" width="9.42578125" style="411" customWidth="1"/>
    <col min="1822" max="1822" width="12.85546875" style="411" customWidth="1"/>
    <col min="1823" max="1823" width="14" style="411" customWidth="1"/>
    <col min="1824" max="1835" width="9.140625" style="411"/>
    <col min="1836" max="1856" width="0" style="411" hidden="1" customWidth="1"/>
    <col min="1857" max="2048" width="9.140625" style="411"/>
    <col min="2049" max="2049" width="7.140625" style="411" customWidth="1"/>
    <col min="2050" max="2050" width="1.42578125" style="411" customWidth="1"/>
    <col min="2051" max="2051" width="3.5703125" style="411" customWidth="1"/>
    <col min="2052" max="2052" width="3.7109375" style="411" customWidth="1"/>
    <col min="2053" max="2053" width="14.7109375" style="411" customWidth="1"/>
    <col min="2054" max="2055" width="9.5703125" style="411" customWidth="1"/>
    <col min="2056" max="2056" width="10.7109375" style="411" customWidth="1"/>
    <col min="2057" max="2057" width="6" style="411" customWidth="1"/>
    <col min="2058" max="2058" width="4.42578125" style="411" customWidth="1"/>
    <col min="2059" max="2059" width="9.85546875" style="411" customWidth="1"/>
    <col min="2060" max="2060" width="10.28515625" style="411" customWidth="1"/>
    <col min="2061" max="2062" width="5.140625" style="411" customWidth="1"/>
    <col min="2063" max="2063" width="1.7109375" style="411" customWidth="1"/>
    <col min="2064" max="2064" width="10.7109375" style="411" customWidth="1"/>
    <col min="2065" max="2065" width="3.5703125" style="411" customWidth="1"/>
    <col min="2066" max="2066" width="1.42578125" style="411" customWidth="1"/>
    <col min="2067" max="2067" width="7" style="411" customWidth="1"/>
    <col min="2068" max="2076" width="0" style="411" hidden="1" customWidth="1"/>
    <col min="2077" max="2077" width="9.42578125" style="411" customWidth="1"/>
    <col min="2078" max="2078" width="12.85546875" style="411" customWidth="1"/>
    <col min="2079" max="2079" width="14" style="411" customWidth="1"/>
    <col min="2080" max="2091" width="9.140625" style="411"/>
    <col min="2092" max="2112" width="0" style="411" hidden="1" customWidth="1"/>
    <col min="2113" max="2304" width="9.140625" style="411"/>
    <col min="2305" max="2305" width="7.140625" style="411" customWidth="1"/>
    <col min="2306" max="2306" width="1.42578125" style="411" customWidth="1"/>
    <col min="2307" max="2307" width="3.5703125" style="411" customWidth="1"/>
    <col min="2308" max="2308" width="3.7109375" style="411" customWidth="1"/>
    <col min="2309" max="2309" width="14.7109375" style="411" customWidth="1"/>
    <col min="2310" max="2311" width="9.5703125" style="411" customWidth="1"/>
    <col min="2312" max="2312" width="10.7109375" style="411" customWidth="1"/>
    <col min="2313" max="2313" width="6" style="411" customWidth="1"/>
    <col min="2314" max="2314" width="4.42578125" style="411" customWidth="1"/>
    <col min="2315" max="2315" width="9.85546875" style="411" customWidth="1"/>
    <col min="2316" max="2316" width="10.28515625" style="411" customWidth="1"/>
    <col min="2317" max="2318" width="5.140625" style="411" customWidth="1"/>
    <col min="2319" max="2319" width="1.7109375" style="411" customWidth="1"/>
    <col min="2320" max="2320" width="10.7109375" style="411" customWidth="1"/>
    <col min="2321" max="2321" width="3.5703125" style="411" customWidth="1"/>
    <col min="2322" max="2322" width="1.42578125" style="411" customWidth="1"/>
    <col min="2323" max="2323" width="7" style="411" customWidth="1"/>
    <col min="2324" max="2332" width="0" style="411" hidden="1" customWidth="1"/>
    <col min="2333" max="2333" width="9.42578125" style="411" customWidth="1"/>
    <col min="2334" max="2334" width="12.85546875" style="411" customWidth="1"/>
    <col min="2335" max="2335" width="14" style="411" customWidth="1"/>
    <col min="2336" max="2347" width="9.140625" style="411"/>
    <col min="2348" max="2368" width="0" style="411" hidden="1" customWidth="1"/>
    <col min="2369" max="2560" width="9.140625" style="411"/>
    <col min="2561" max="2561" width="7.140625" style="411" customWidth="1"/>
    <col min="2562" max="2562" width="1.42578125" style="411" customWidth="1"/>
    <col min="2563" max="2563" width="3.5703125" style="411" customWidth="1"/>
    <col min="2564" max="2564" width="3.7109375" style="411" customWidth="1"/>
    <col min="2565" max="2565" width="14.7109375" style="411" customWidth="1"/>
    <col min="2566" max="2567" width="9.5703125" style="411" customWidth="1"/>
    <col min="2568" max="2568" width="10.7109375" style="411" customWidth="1"/>
    <col min="2569" max="2569" width="6" style="411" customWidth="1"/>
    <col min="2570" max="2570" width="4.42578125" style="411" customWidth="1"/>
    <col min="2571" max="2571" width="9.85546875" style="411" customWidth="1"/>
    <col min="2572" max="2572" width="10.28515625" style="411" customWidth="1"/>
    <col min="2573" max="2574" width="5.140625" style="411" customWidth="1"/>
    <col min="2575" max="2575" width="1.7109375" style="411" customWidth="1"/>
    <col min="2576" max="2576" width="10.7109375" style="411" customWidth="1"/>
    <col min="2577" max="2577" width="3.5703125" style="411" customWidth="1"/>
    <col min="2578" max="2578" width="1.42578125" style="411" customWidth="1"/>
    <col min="2579" max="2579" width="7" style="411" customWidth="1"/>
    <col min="2580" max="2588" width="0" style="411" hidden="1" customWidth="1"/>
    <col min="2589" max="2589" width="9.42578125" style="411" customWidth="1"/>
    <col min="2590" max="2590" width="12.85546875" style="411" customWidth="1"/>
    <col min="2591" max="2591" width="14" style="411" customWidth="1"/>
    <col min="2592" max="2603" width="9.140625" style="411"/>
    <col min="2604" max="2624" width="0" style="411" hidden="1" customWidth="1"/>
    <col min="2625" max="2816" width="9.140625" style="411"/>
    <col min="2817" max="2817" width="7.140625" style="411" customWidth="1"/>
    <col min="2818" max="2818" width="1.42578125" style="411" customWidth="1"/>
    <col min="2819" max="2819" width="3.5703125" style="411" customWidth="1"/>
    <col min="2820" max="2820" width="3.7109375" style="411" customWidth="1"/>
    <col min="2821" max="2821" width="14.7109375" style="411" customWidth="1"/>
    <col min="2822" max="2823" width="9.5703125" style="411" customWidth="1"/>
    <col min="2824" max="2824" width="10.7109375" style="411" customWidth="1"/>
    <col min="2825" max="2825" width="6" style="411" customWidth="1"/>
    <col min="2826" max="2826" width="4.42578125" style="411" customWidth="1"/>
    <col min="2827" max="2827" width="9.85546875" style="411" customWidth="1"/>
    <col min="2828" max="2828" width="10.28515625" style="411" customWidth="1"/>
    <col min="2829" max="2830" width="5.140625" style="411" customWidth="1"/>
    <col min="2831" max="2831" width="1.7109375" style="411" customWidth="1"/>
    <col min="2832" max="2832" width="10.7109375" style="411" customWidth="1"/>
    <col min="2833" max="2833" width="3.5703125" style="411" customWidth="1"/>
    <col min="2834" max="2834" width="1.42578125" style="411" customWidth="1"/>
    <col min="2835" max="2835" width="7" style="411" customWidth="1"/>
    <col min="2836" max="2844" width="0" style="411" hidden="1" customWidth="1"/>
    <col min="2845" max="2845" width="9.42578125" style="411" customWidth="1"/>
    <col min="2846" max="2846" width="12.85546875" style="411" customWidth="1"/>
    <col min="2847" max="2847" width="14" style="411" customWidth="1"/>
    <col min="2848" max="2859" width="9.140625" style="411"/>
    <col min="2860" max="2880" width="0" style="411" hidden="1" customWidth="1"/>
    <col min="2881" max="3072" width="9.140625" style="411"/>
    <col min="3073" max="3073" width="7.140625" style="411" customWidth="1"/>
    <col min="3074" max="3074" width="1.42578125" style="411" customWidth="1"/>
    <col min="3075" max="3075" width="3.5703125" style="411" customWidth="1"/>
    <col min="3076" max="3076" width="3.7109375" style="411" customWidth="1"/>
    <col min="3077" max="3077" width="14.7109375" style="411" customWidth="1"/>
    <col min="3078" max="3079" width="9.5703125" style="411" customWidth="1"/>
    <col min="3080" max="3080" width="10.7109375" style="411" customWidth="1"/>
    <col min="3081" max="3081" width="6" style="411" customWidth="1"/>
    <col min="3082" max="3082" width="4.42578125" style="411" customWidth="1"/>
    <col min="3083" max="3083" width="9.85546875" style="411" customWidth="1"/>
    <col min="3084" max="3084" width="10.28515625" style="411" customWidth="1"/>
    <col min="3085" max="3086" width="5.140625" style="411" customWidth="1"/>
    <col min="3087" max="3087" width="1.7109375" style="411" customWidth="1"/>
    <col min="3088" max="3088" width="10.7109375" style="411" customWidth="1"/>
    <col min="3089" max="3089" width="3.5703125" style="411" customWidth="1"/>
    <col min="3090" max="3090" width="1.42578125" style="411" customWidth="1"/>
    <col min="3091" max="3091" width="7" style="411" customWidth="1"/>
    <col min="3092" max="3100" width="0" style="411" hidden="1" customWidth="1"/>
    <col min="3101" max="3101" width="9.42578125" style="411" customWidth="1"/>
    <col min="3102" max="3102" width="12.85546875" style="411" customWidth="1"/>
    <col min="3103" max="3103" width="14" style="411" customWidth="1"/>
    <col min="3104" max="3115" width="9.140625" style="411"/>
    <col min="3116" max="3136" width="0" style="411" hidden="1" customWidth="1"/>
    <col min="3137" max="3328" width="9.140625" style="411"/>
    <col min="3329" max="3329" width="7.140625" style="411" customWidth="1"/>
    <col min="3330" max="3330" width="1.42578125" style="411" customWidth="1"/>
    <col min="3331" max="3331" width="3.5703125" style="411" customWidth="1"/>
    <col min="3332" max="3332" width="3.7109375" style="411" customWidth="1"/>
    <col min="3333" max="3333" width="14.7109375" style="411" customWidth="1"/>
    <col min="3334" max="3335" width="9.5703125" style="411" customWidth="1"/>
    <col min="3336" max="3336" width="10.7109375" style="411" customWidth="1"/>
    <col min="3337" max="3337" width="6" style="411" customWidth="1"/>
    <col min="3338" max="3338" width="4.42578125" style="411" customWidth="1"/>
    <col min="3339" max="3339" width="9.85546875" style="411" customWidth="1"/>
    <col min="3340" max="3340" width="10.28515625" style="411" customWidth="1"/>
    <col min="3341" max="3342" width="5.140625" style="411" customWidth="1"/>
    <col min="3343" max="3343" width="1.7109375" style="411" customWidth="1"/>
    <col min="3344" max="3344" width="10.7109375" style="411" customWidth="1"/>
    <col min="3345" max="3345" width="3.5703125" style="411" customWidth="1"/>
    <col min="3346" max="3346" width="1.42578125" style="411" customWidth="1"/>
    <col min="3347" max="3347" width="7" style="411" customWidth="1"/>
    <col min="3348" max="3356" width="0" style="411" hidden="1" customWidth="1"/>
    <col min="3357" max="3357" width="9.42578125" style="411" customWidth="1"/>
    <col min="3358" max="3358" width="12.85546875" style="411" customWidth="1"/>
    <col min="3359" max="3359" width="14" style="411" customWidth="1"/>
    <col min="3360" max="3371" width="9.140625" style="411"/>
    <col min="3372" max="3392" width="0" style="411" hidden="1" customWidth="1"/>
    <col min="3393" max="3584" width="9.140625" style="411"/>
    <col min="3585" max="3585" width="7.140625" style="411" customWidth="1"/>
    <col min="3586" max="3586" width="1.42578125" style="411" customWidth="1"/>
    <col min="3587" max="3587" width="3.5703125" style="411" customWidth="1"/>
    <col min="3588" max="3588" width="3.7109375" style="411" customWidth="1"/>
    <col min="3589" max="3589" width="14.7109375" style="411" customWidth="1"/>
    <col min="3590" max="3591" width="9.5703125" style="411" customWidth="1"/>
    <col min="3592" max="3592" width="10.7109375" style="411" customWidth="1"/>
    <col min="3593" max="3593" width="6" style="411" customWidth="1"/>
    <col min="3594" max="3594" width="4.42578125" style="411" customWidth="1"/>
    <col min="3595" max="3595" width="9.85546875" style="411" customWidth="1"/>
    <col min="3596" max="3596" width="10.28515625" style="411" customWidth="1"/>
    <col min="3597" max="3598" width="5.140625" style="411" customWidth="1"/>
    <col min="3599" max="3599" width="1.7109375" style="411" customWidth="1"/>
    <col min="3600" max="3600" width="10.7109375" style="411" customWidth="1"/>
    <col min="3601" max="3601" width="3.5703125" style="411" customWidth="1"/>
    <col min="3602" max="3602" width="1.42578125" style="411" customWidth="1"/>
    <col min="3603" max="3603" width="7" style="411" customWidth="1"/>
    <col min="3604" max="3612" width="0" style="411" hidden="1" customWidth="1"/>
    <col min="3613" max="3613" width="9.42578125" style="411" customWidth="1"/>
    <col min="3614" max="3614" width="12.85546875" style="411" customWidth="1"/>
    <col min="3615" max="3615" width="14" style="411" customWidth="1"/>
    <col min="3616" max="3627" width="9.140625" style="411"/>
    <col min="3628" max="3648" width="0" style="411" hidden="1" customWidth="1"/>
    <col min="3649" max="3840" width="9.140625" style="411"/>
    <col min="3841" max="3841" width="7.140625" style="411" customWidth="1"/>
    <col min="3842" max="3842" width="1.42578125" style="411" customWidth="1"/>
    <col min="3843" max="3843" width="3.5703125" style="411" customWidth="1"/>
    <col min="3844" max="3844" width="3.7109375" style="411" customWidth="1"/>
    <col min="3845" max="3845" width="14.7109375" style="411" customWidth="1"/>
    <col min="3846" max="3847" width="9.5703125" style="411" customWidth="1"/>
    <col min="3848" max="3848" width="10.7109375" style="411" customWidth="1"/>
    <col min="3849" max="3849" width="6" style="411" customWidth="1"/>
    <col min="3850" max="3850" width="4.42578125" style="411" customWidth="1"/>
    <col min="3851" max="3851" width="9.85546875" style="411" customWidth="1"/>
    <col min="3852" max="3852" width="10.28515625" style="411" customWidth="1"/>
    <col min="3853" max="3854" width="5.140625" style="411" customWidth="1"/>
    <col min="3855" max="3855" width="1.7109375" style="411" customWidth="1"/>
    <col min="3856" max="3856" width="10.7109375" style="411" customWidth="1"/>
    <col min="3857" max="3857" width="3.5703125" style="411" customWidth="1"/>
    <col min="3858" max="3858" width="1.42578125" style="411" customWidth="1"/>
    <col min="3859" max="3859" width="7" style="411" customWidth="1"/>
    <col min="3860" max="3868" width="0" style="411" hidden="1" customWidth="1"/>
    <col min="3869" max="3869" width="9.42578125" style="411" customWidth="1"/>
    <col min="3870" max="3870" width="12.85546875" style="411" customWidth="1"/>
    <col min="3871" max="3871" width="14" style="411" customWidth="1"/>
    <col min="3872" max="3883" width="9.140625" style="411"/>
    <col min="3884" max="3904" width="0" style="411" hidden="1" customWidth="1"/>
    <col min="3905" max="4096" width="9.140625" style="411"/>
    <col min="4097" max="4097" width="7.140625" style="411" customWidth="1"/>
    <col min="4098" max="4098" width="1.42578125" style="411" customWidth="1"/>
    <col min="4099" max="4099" width="3.5703125" style="411" customWidth="1"/>
    <col min="4100" max="4100" width="3.7109375" style="411" customWidth="1"/>
    <col min="4101" max="4101" width="14.7109375" style="411" customWidth="1"/>
    <col min="4102" max="4103" width="9.5703125" style="411" customWidth="1"/>
    <col min="4104" max="4104" width="10.7109375" style="411" customWidth="1"/>
    <col min="4105" max="4105" width="6" style="411" customWidth="1"/>
    <col min="4106" max="4106" width="4.42578125" style="411" customWidth="1"/>
    <col min="4107" max="4107" width="9.85546875" style="411" customWidth="1"/>
    <col min="4108" max="4108" width="10.28515625" style="411" customWidth="1"/>
    <col min="4109" max="4110" width="5.140625" style="411" customWidth="1"/>
    <col min="4111" max="4111" width="1.7109375" style="411" customWidth="1"/>
    <col min="4112" max="4112" width="10.7109375" style="411" customWidth="1"/>
    <col min="4113" max="4113" width="3.5703125" style="411" customWidth="1"/>
    <col min="4114" max="4114" width="1.42578125" style="411" customWidth="1"/>
    <col min="4115" max="4115" width="7" style="411" customWidth="1"/>
    <col min="4116" max="4124" width="0" style="411" hidden="1" customWidth="1"/>
    <col min="4125" max="4125" width="9.42578125" style="411" customWidth="1"/>
    <col min="4126" max="4126" width="12.85546875" style="411" customWidth="1"/>
    <col min="4127" max="4127" width="14" style="411" customWidth="1"/>
    <col min="4128" max="4139" width="9.140625" style="411"/>
    <col min="4140" max="4160" width="0" style="411" hidden="1" customWidth="1"/>
    <col min="4161" max="4352" width="9.140625" style="411"/>
    <col min="4353" max="4353" width="7.140625" style="411" customWidth="1"/>
    <col min="4354" max="4354" width="1.42578125" style="411" customWidth="1"/>
    <col min="4355" max="4355" width="3.5703125" style="411" customWidth="1"/>
    <col min="4356" max="4356" width="3.7109375" style="411" customWidth="1"/>
    <col min="4357" max="4357" width="14.7109375" style="411" customWidth="1"/>
    <col min="4358" max="4359" width="9.5703125" style="411" customWidth="1"/>
    <col min="4360" max="4360" width="10.7109375" style="411" customWidth="1"/>
    <col min="4361" max="4361" width="6" style="411" customWidth="1"/>
    <col min="4362" max="4362" width="4.42578125" style="411" customWidth="1"/>
    <col min="4363" max="4363" width="9.85546875" style="411" customWidth="1"/>
    <col min="4364" max="4364" width="10.28515625" style="411" customWidth="1"/>
    <col min="4365" max="4366" width="5.140625" style="411" customWidth="1"/>
    <col min="4367" max="4367" width="1.7109375" style="411" customWidth="1"/>
    <col min="4368" max="4368" width="10.7109375" style="411" customWidth="1"/>
    <col min="4369" max="4369" width="3.5703125" style="411" customWidth="1"/>
    <col min="4370" max="4370" width="1.42578125" style="411" customWidth="1"/>
    <col min="4371" max="4371" width="7" style="411" customWidth="1"/>
    <col min="4372" max="4380" width="0" style="411" hidden="1" customWidth="1"/>
    <col min="4381" max="4381" width="9.42578125" style="411" customWidth="1"/>
    <col min="4382" max="4382" width="12.85546875" style="411" customWidth="1"/>
    <col min="4383" max="4383" width="14" style="411" customWidth="1"/>
    <col min="4384" max="4395" width="9.140625" style="411"/>
    <col min="4396" max="4416" width="0" style="411" hidden="1" customWidth="1"/>
    <col min="4417" max="4608" width="9.140625" style="411"/>
    <col min="4609" max="4609" width="7.140625" style="411" customWidth="1"/>
    <col min="4610" max="4610" width="1.42578125" style="411" customWidth="1"/>
    <col min="4611" max="4611" width="3.5703125" style="411" customWidth="1"/>
    <col min="4612" max="4612" width="3.7109375" style="411" customWidth="1"/>
    <col min="4613" max="4613" width="14.7109375" style="411" customWidth="1"/>
    <col min="4614" max="4615" width="9.5703125" style="411" customWidth="1"/>
    <col min="4616" max="4616" width="10.7109375" style="411" customWidth="1"/>
    <col min="4617" max="4617" width="6" style="411" customWidth="1"/>
    <col min="4618" max="4618" width="4.42578125" style="411" customWidth="1"/>
    <col min="4619" max="4619" width="9.85546875" style="411" customWidth="1"/>
    <col min="4620" max="4620" width="10.28515625" style="411" customWidth="1"/>
    <col min="4621" max="4622" width="5.140625" style="411" customWidth="1"/>
    <col min="4623" max="4623" width="1.7109375" style="411" customWidth="1"/>
    <col min="4624" max="4624" width="10.7109375" style="411" customWidth="1"/>
    <col min="4625" max="4625" width="3.5703125" style="411" customWidth="1"/>
    <col min="4626" max="4626" width="1.42578125" style="411" customWidth="1"/>
    <col min="4627" max="4627" width="7" style="411" customWidth="1"/>
    <col min="4628" max="4636" width="0" style="411" hidden="1" customWidth="1"/>
    <col min="4637" max="4637" width="9.42578125" style="411" customWidth="1"/>
    <col min="4638" max="4638" width="12.85546875" style="411" customWidth="1"/>
    <col min="4639" max="4639" width="14" style="411" customWidth="1"/>
    <col min="4640" max="4651" width="9.140625" style="411"/>
    <col min="4652" max="4672" width="0" style="411" hidden="1" customWidth="1"/>
    <col min="4673" max="4864" width="9.140625" style="411"/>
    <col min="4865" max="4865" width="7.140625" style="411" customWidth="1"/>
    <col min="4866" max="4866" width="1.42578125" style="411" customWidth="1"/>
    <col min="4867" max="4867" width="3.5703125" style="411" customWidth="1"/>
    <col min="4868" max="4868" width="3.7109375" style="411" customWidth="1"/>
    <col min="4869" max="4869" width="14.7109375" style="411" customWidth="1"/>
    <col min="4870" max="4871" width="9.5703125" style="411" customWidth="1"/>
    <col min="4872" max="4872" width="10.7109375" style="411" customWidth="1"/>
    <col min="4873" max="4873" width="6" style="411" customWidth="1"/>
    <col min="4874" max="4874" width="4.42578125" style="411" customWidth="1"/>
    <col min="4875" max="4875" width="9.85546875" style="411" customWidth="1"/>
    <col min="4876" max="4876" width="10.28515625" style="411" customWidth="1"/>
    <col min="4877" max="4878" width="5.140625" style="411" customWidth="1"/>
    <col min="4879" max="4879" width="1.7109375" style="411" customWidth="1"/>
    <col min="4880" max="4880" width="10.7109375" style="411" customWidth="1"/>
    <col min="4881" max="4881" width="3.5703125" style="411" customWidth="1"/>
    <col min="4882" max="4882" width="1.42578125" style="411" customWidth="1"/>
    <col min="4883" max="4883" width="7" style="411" customWidth="1"/>
    <col min="4884" max="4892" width="0" style="411" hidden="1" customWidth="1"/>
    <col min="4893" max="4893" width="9.42578125" style="411" customWidth="1"/>
    <col min="4894" max="4894" width="12.85546875" style="411" customWidth="1"/>
    <col min="4895" max="4895" width="14" style="411" customWidth="1"/>
    <col min="4896" max="4907" width="9.140625" style="411"/>
    <col min="4908" max="4928" width="0" style="411" hidden="1" customWidth="1"/>
    <col min="4929" max="5120" width="9.140625" style="411"/>
    <col min="5121" max="5121" width="7.140625" style="411" customWidth="1"/>
    <col min="5122" max="5122" width="1.42578125" style="411" customWidth="1"/>
    <col min="5123" max="5123" width="3.5703125" style="411" customWidth="1"/>
    <col min="5124" max="5124" width="3.7109375" style="411" customWidth="1"/>
    <col min="5125" max="5125" width="14.7109375" style="411" customWidth="1"/>
    <col min="5126" max="5127" width="9.5703125" style="411" customWidth="1"/>
    <col min="5128" max="5128" width="10.7109375" style="411" customWidth="1"/>
    <col min="5129" max="5129" width="6" style="411" customWidth="1"/>
    <col min="5130" max="5130" width="4.42578125" style="411" customWidth="1"/>
    <col min="5131" max="5131" width="9.85546875" style="411" customWidth="1"/>
    <col min="5132" max="5132" width="10.28515625" style="411" customWidth="1"/>
    <col min="5133" max="5134" width="5.140625" style="411" customWidth="1"/>
    <col min="5135" max="5135" width="1.7109375" style="411" customWidth="1"/>
    <col min="5136" max="5136" width="10.7109375" style="411" customWidth="1"/>
    <col min="5137" max="5137" width="3.5703125" style="411" customWidth="1"/>
    <col min="5138" max="5138" width="1.42578125" style="411" customWidth="1"/>
    <col min="5139" max="5139" width="7" style="411" customWidth="1"/>
    <col min="5140" max="5148" width="0" style="411" hidden="1" customWidth="1"/>
    <col min="5149" max="5149" width="9.42578125" style="411" customWidth="1"/>
    <col min="5150" max="5150" width="12.85546875" style="411" customWidth="1"/>
    <col min="5151" max="5151" width="14" style="411" customWidth="1"/>
    <col min="5152" max="5163" width="9.140625" style="411"/>
    <col min="5164" max="5184" width="0" style="411" hidden="1" customWidth="1"/>
    <col min="5185" max="5376" width="9.140625" style="411"/>
    <col min="5377" max="5377" width="7.140625" style="411" customWidth="1"/>
    <col min="5378" max="5378" width="1.42578125" style="411" customWidth="1"/>
    <col min="5379" max="5379" width="3.5703125" style="411" customWidth="1"/>
    <col min="5380" max="5380" width="3.7109375" style="411" customWidth="1"/>
    <col min="5381" max="5381" width="14.7109375" style="411" customWidth="1"/>
    <col min="5382" max="5383" width="9.5703125" style="411" customWidth="1"/>
    <col min="5384" max="5384" width="10.7109375" style="411" customWidth="1"/>
    <col min="5385" max="5385" width="6" style="411" customWidth="1"/>
    <col min="5386" max="5386" width="4.42578125" style="411" customWidth="1"/>
    <col min="5387" max="5387" width="9.85546875" style="411" customWidth="1"/>
    <col min="5388" max="5388" width="10.28515625" style="411" customWidth="1"/>
    <col min="5389" max="5390" width="5.140625" style="411" customWidth="1"/>
    <col min="5391" max="5391" width="1.7109375" style="411" customWidth="1"/>
    <col min="5392" max="5392" width="10.7109375" style="411" customWidth="1"/>
    <col min="5393" max="5393" width="3.5703125" style="411" customWidth="1"/>
    <col min="5394" max="5394" width="1.42578125" style="411" customWidth="1"/>
    <col min="5395" max="5395" width="7" style="411" customWidth="1"/>
    <col min="5396" max="5404" width="0" style="411" hidden="1" customWidth="1"/>
    <col min="5405" max="5405" width="9.42578125" style="411" customWidth="1"/>
    <col min="5406" max="5406" width="12.85546875" style="411" customWidth="1"/>
    <col min="5407" max="5407" width="14" style="411" customWidth="1"/>
    <col min="5408" max="5419" width="9.140625" style="411"/>
    <col min="5420" max="5440" width="0" style="411" hidden="1" customWidth="1"/>
    <col min="5441" max="5632" width="9.140625" style="411"/>
    <col min="5633" max="5633" width="7.140625" style="411" customWidth="1"/>
    <col min="5634" max="5634" width="1.42578125" style="411" customWidth="1"/>
    <col min="5635" max="5635" width="3.5703125" style="411" customWidth="1"/>
    <col min="5636" max="5636" width="3.7109375" style="411" customWidth="1"/>
    <col min="5637" max="5637" width="14.7109375" style="411" customWidth="1"/>
    <col min="5638" max="5639" width="9.5703125" style="411" customWidth="1"/>
    <col min="5640" max="5640" width="10.7109375" style="411" customWidth="1"/>
    <col min="5641" max="5641" width="6" style="411" customWidth="1"/>
    <col min="5642" max="5642" width="4.42578125" style="411" customWidth="1"/>
    <col min="5643" max="5643" width="9.85546875" style="411" customWidth="1"/>
    <col min="5644" max="5644" width="10.28515625" style="411" customWidth="1"/>
    <col min="5645" max="5646" width="5.140625" style="411" customWidth="1"/>
    <col min="5647" max="5647" width="1.7109375" style="411" customWidth="1"/>
    <col min="5648" max="5648" width="10.7109375" style="411" customWidth="1"/>
    <col min="5649" max="5649" width="3.5703125" style="411" customWidth="1"/>
    <col min="5650" max="5650" width="1.42578125" style="411" customWidth="1"/>
    <col min="5651" max="5651" width="7" style="411" customWidth="1"/>
    <col min="5652" max="5660" width="0" style="411" hidden="1" customWidth="1"/>
    <col min="5661" max="5661" width="9.42578125" style="411" customWidth="1"/>
    <col min="5662" max="5662" width="12.85546875" style="411" customWidth="1"/>
    <col min="5663" max="5663" width="14" style="411" customWidth="1"/>
    <col min="5664" max="5675" width="9.140625" style="411"/>
    <col min="5676" max="5696" width="0" style="411" hidden="1" customWidth="1"/>
    <col min="5697" max="5888" width="9.140625" style="411"/>
    <col min="5889" max="5889" width="7.140625" style="411" customWidth="1"/>
    <col min="5890" max="5890" width="1.42578125" style="411" customWidth="1"/>
    <col min="5891" max="5891" width="3.5703125" style="411" customWidth="1"/>
    <col min="5892" max="5892" width="3.7109375" style="411" customWidth="1"/>
    <col min="5893" max="5893" width="14.7109375" style="411" customWidth="1"/>
    <col min="5894" max="5895" width="9.5703125" style="411" customWidth="1"/>
    <col min="5896" max="5896" width="10.7109375" style="411" customWidth="1"/>
    <col min="5897" max="5897" width="6" style="411" customWidth="1"/>
    <col min="5898" max="5898" width="4.42578125" style="411" customWidth="1"/>
    <col min="5899" max="5899" width="9.85546875" style="411" customWidth="1"/>
    <col min="5900" max="5900" width="10.28515625" style="411" customWidth="1"/>
    <col min="5901" max="5902" width="5.140625" style="411" customWidth="1"/>
    <col min="5903" max="5903" width="1.7109375" style="411" customWidth="1"/>
    <col min="5904" max="5904" width="10.7109375" style="411" customWidth="1"/>
    <col min="5905" max="5905" width="3.5703125" style="411" customWidth="1"/>
    <col min="5906" max="5906" width="1.42578125" style="411" customWidth="1"/>
    <col min="5907" max="5907" width="7" style="411" customWidth="1"/>
    <col min="5908" max="5916" width="0" style="411" hidden="1" customWidth="1"/>
    <col min="5917" max="5917" width="9.42578125" style="411" customWidth="1"/>
    <col min="5918" max="5918" width="12.85546875" style="411" customWidth="1"/>
    <col min="5919" max="5919" width="14" style="411" customWidth="1"/>
    <col min="5920" max="5931" width="9.140625" style="411"/>
    <col min="5932" max="5952" width="0" style="411" hidden="1" customWidth="1"/>
    <col min="5953" max="6144" width="9.140625" style="411"/>
    <col min="6145" max="6145" width="7.140625" style="411" customWidth="1"/>
    <col min="6146" max="6146" width="1.42578125" style="411" customWidth="1"/>
    <col min="6147" max="6147" width="3.5703125" style="411" customWidth="1"/>
    <col min="6148" max="6148" width="3.7109375" style="411" customWidth="1"/>
    <col min="6149" max="6149" width="14.7109375" style="411" customWidth="1"/>
    <col min="6150" max="6151" width="9.5703125" style="411" customWidth="1"/>
    <col min="6152" max="6152" width="10.7109375" style="411" customWidth="1"/>
    <col min="6153" max="6153" width="6" style="411" customWidth="1"/>
    <col min="6154" max="6154" width="4.42578125" style="411" customWidth="1"/>
    <col min="6155" max="6155" width="9.85546875" style="411" customWidth="1"/>
    <col min="6156" max="6156" width="10.28515625" style="411" customWidth="1"/>
    <col min="6157" max="6158" width="5.140625" style="411" customWidth="1"/>
    <col min="6159" max="6159" width="1.7109375" style="411" customWidth="1"/>
    <col min="6160" max="6160" width="10.7109375" style="411" customWidth="1"/>
    <col min="6161" max="6161" width="3.5703125" style="411" customWidth="1"/>
    <col min="6162" max="6162" width="1.42578125" style="411" customWidth="1"/>
    <col min="6163" max="6163" width="7" style="411" customWidth="1"/>
    <col min="6164" max="6172" width="0" style="411" hidden="1" customWidth="1"/>
    <col min="6173" max="6173" width="9.42578125" style="411" customWidth="1"/>
    <col min="6174" max="6174" width="12.85546875" style="411" customWidth="1"/>
    <col min="6175" max="6175" width="14" style="411" customWidth="1"/>
    <col min="6176" max="6187" width="9.140625" style="411"/>
    <col min="6188" max="6208" width="0" style="411" hidden="1" customWidth="1"/>
    <col min="6209" max="6400" width="9.140625" style="411"/>
    <col min="6401" max="6401" width="7.140625" style="411" customWidth="1"/>
    <col min="6402" max="6402" width="1.42578125" style="411" customWidth="1"/>
    <col min="6403" max="6403" width="3.5703125" style="411" customWidth="1"/>
    <col min="6404" max="6404" width="3.7109375" style="411" customWidth="1"/>
    <col min="6405" max="6405" width="14.7109375" style="411" customWidth="1"/>
    <col min="6406" max="6407" width="9.5703125" style="411" customWidth="1"/>
    <col min="6408" max="6408" width="10.7109375" style="411" customWidth="1"/>
    <col min="6409" max="6409" width="6" style="411" customWidth="1"/>
    <col min="6410" max="6410" width="4.42578125" style="411" customWidth="1"/>
    <col min="6411" max="6411" width="9.85546875" style="411" customWidth="1"/>
    <col min="6412" max="6412" width="10.28515625" style="411" customWidth="1"/>
    <col min="6413" max="6414" width="5.140625" style="411" customWidth="1"/>
    <col min="6415" max="6415" width="1.7109375" style="411" customWidth="1"/>
    <col min="6416" max="6416" width="10.7109375" style="411" customWidth="1"/>
    <col min="6417" max="6417" width="3.5703125" style="411" customWidth="1"/>
    <col min="6418" max="6418" width="1.42578125" style="411" customWidth="1"/>
    <col min="6419" max="6419" width="7" style="411" customWidth="1"/>
    <col min="6420" max="6428" width="0" style="411" hidden="1" customWidth="1"/>
    <col min="6429" max="6429" width="9.42578125" style="411" customWidth="1"/>
    <col min="6430" max="6430" width="12.85546875" style="411" customWidth="1"/>
    <col min="6431" max="6431" width="14" style="411" customWidth="1"/>
    <col min="6432" max="6443" width="9.140625" style="411"/>
    <col min="6444" max="6464" width="0" style="411" hidden="1" customWidth="1"/>
    <col min="6465" max="6656" width="9.140625" style="411"/>
    <col min="6657" max="6657" width="7.140625" style="411" customWidth="1"/>
    <col min="6658" max="6658" width="1.42578125" style="411" customWidth="1"/>
    <col min="6659" max="6659" width="3.5703125" style="411" customWidth="1"/>
    <col min="6660" max="6660" width="3.7109375" style="411" customWidth="1"/>
    <col min="6661" max="6661" width="14.7109375" style="411" customWidth="1"/>
    <col min="6662" max="6663" width="9.5703125" style="411" customWidth="1"/>
    <col min="6664" max="6664" width="10.7109375" style="411" customWidth="1"/>
    <col min="6665" max="6665" width="6" style="411" customWidth="1"/>
    <col min="6666" max="6666" width="4.42578125" style="411" customWidth="1"/>
    <col min="6667" max="6667" width="9.85546875" style="411" customWidth="1"/>
    <col min="6668" max="6668" width="10.28515625" style="411" customWidth="1"/>
    <col min="6669" max="6670" width="5.140625" style="411" customWidth="1"/>
    <col min="6671" max="6671" width="1.7109375" style="411" customWidth="1"/>
    <col min="6672" max="6672" width="10.7109375" style="411" customWidth="1"/>
    <col min="6673" max="6673" width="3.5703125" style="411" customWidth="1"/>
    <col min="6674" max="6674" width="1.42578125" style="411" customWidth="1"/>
    <col min="6675" max="6675" width="7" style="411" customWidth="1"/>
    <col min="6676" max="6684" width="0" style="411" hidden="1" customWidth="1"/>
    <col min="6685" max="6685" width="9.42578125" style="411" customWidth="1"/>
    <col min="6686" max="6686" width="12.85546875" style="411" customWidth="1"/>
    <col min="6687" max="6687" width="14" style="411" customWidth="1"/>
    <col min="6688" max="6699" width="9.140625" style="411"/>
    <col min="6700" max="6720" width="0" style="411" hidden="1" customWidth="1"/>
    <col min="6721" max="6912" width="9.140625" style="411"/>
    <col min="6913" max="6913" width="7.140625" style="411" customWidth="1"/>
    <col min="6914" max="6914" width="1.42578125" style="411" customWidth="1"/>
    <col min="6915" max="6915" width="3.5703125" style="411" customWidth="1"/>
    <col min="6916" max="6916" width="3.7109375" style="411" customWidth="1"/>
    <col min="6917" max="6917" width="14.7109375" style="411" customWidth="1"/>
    <col min="6918" max="6919" width="9.5703125" style="411" customWidth="1"/>
    <col min="6920" max="6920" width="10.7109375" style="411" customWidth="1"/>
    <col min="6921" max="6921" width="6" style="411" customWidth="1"/>
    <col min="6922" max="6922" width="4.42578125" style="411" customWidth="1"/>
    <col min="6923" max="6923" width="9.85546875" style="411" customWidth="1"/>
    <col min="6924" max="6924" width="10.28515625" style="411" customWidth="1"/>
    <col min="6925" max="6926" width="5.140625" style="411" customWidth="1"/>
    <col min="6927" max="6927" width="1.7109375" style="411" customWidth="1"/>
    <col min="6928" max="6928" width="10.7109375" style="411" customWidth="1"/>
    <col min="6929" max="6929" width="3.5703125" style="411" customWidth="1"/>
    <col min="6930" max="6930" width="1.42578125" style="411" customWidth="1"/>
    <col min="6931" max="6931" width="7" style="411" customWidth="1"/>
    <col min="6932" max="6940" width="0" style="411" hidden="1" customWidth="1"/>
    <col min="6941" max="6941" width="9.42578125" style="411" customWidth="1"/>
    <col min="6942" max="6942" width="12.85546875" style="411" customWidth="1"/>
    <col min="6943" max="6943" width="14" style="411" customWidth="1"/>
    <col min="6944" max="6955" width="9.140625" style="411"/>
    <col min="6956" max="6976" width="0" style="411" hidden="1" customWidth="1"/>
    <col min="6977" max="7168" width="9.140625" style="411"/>
    <col min="7169" max="7169" width="7.140625" style="411" customWidth="1"/>
    <col min="7170" max="7170" width="1.42578125" style="411" customWidth="1"/>
    <col min="7171" max="7171" width="3.5703125" style="411" customWidth="1"/>
    <col min="7172" max="7172" width="3.7109375" style="411" customWidth="1"/>
    <col min="7173" max="7173" width="14.7109375" style="411" customWidth="1"/>
    <col min="7174" max="7175" width="9.5703125" style="411" customWidth="1"/>
    <col min="7176" max="7176" width="10.7109375" style="411" customWidth="1"/>
    <col min="7177" max="7177" width="6" style="411" customWidth="1"/>
    <col min="7178" max="7178" width="4.42578125" style="411" customWidth="1"/>
    <col min="7179" max="7179" width="9.85546875" style="411" customWidth="1"/>
    <col min="7180" max="7180" width="10.28515625" style="411" customWidth="1"/>
    <col min="7181" max="7182" width="5.140625" style="411" customWidth="1"/>
    <col min="7183" max="7183" width="1.7109375" style="411" customWidth="1"/>
    <col min="7184" max="7184" width="10.7109375" style="411" customWidth="1"/>
    <col min="7185" max="7185" width="3.5703125" style="411" customWidth="1"/>
    <col min="7186" max="7186" width="1.42578125" style="411" customWidth="1"/>
    <col min="7187" max="7187" width="7" style="411" customWidth="1"/>
    <col min="7188" max="7196" width="0" style="411" hidden="1" customWidth="1"/>
    <col min="7197" max="7197" width="9.42578125" style="411" customWidth="1"/>
    <col min="7198" max="7198" width="12.85546875" style="411" customWidth="1"/>
    <col min="7199" max="7199" width="14" style="411" customWidth="1"/>
    <col min="7200" max="7211" width="9.140625" style="411"/>
    <col min="7212" max="7232" width="0" style="411" hidden="1" customWidth="1"/>
    <col min="7233" max="7424" width="9.140625" style="411"/>
    <col min="7425" max="7425" width="7.140625" style="411" customWidth="1"/>
    <col min="7426" max="7426" width="1.42578125" style="411" customWidth="1"/>
    <col min="7427" max="7427" width="3.5703125" style="411" customWidth="1"/>
    <col min="7428" max="7428" width="3.7109375" style="411" customWidth="1"/>
    <col min="7429" max="7429" width="14.7109375" style="411" customWidth="1"/>
    <col min="7430" max="7431" width="9.5703125" style="411" customWidth="1"/>
    <col min="7432" max="7432" width="10.7109375" style="411" customWidth="1"/>
    <col min="7433" max="7433" width="6" style="411" customWidth="1"/>
    <col min="7434" max="7434" width="4.42578125" style="411" customWidth="1"/>
    <col min="7435" max="7435" width="9.85546875" style="411" customWidth="1"/>
    <col min="7436" max="7436" width="10.28515625" style="411" customWidth="1"/>
    <col min="7437" max="7438" width="5.140625" style="411" customWidth="1"/>
    <col min="7439" max="7439" width="1.7109375" style="411" customWidth="1"/>
    <col min="7440" max="7440" width="10.7109375" style="411" customWidth="1"/>
    <col min="7441" max="7441" width="3.5703125" style="411" customWidth="1"/>
    <col min="7442" max="7442" width="1.42578125" style="411" customWidth="1"/>
    <col min="7443" max="7443" width="7" style="411" customWidth="1"/>
    <col min="7444" max="7452" width="0" style="411" hidden="1" customWidth="1"/>
    <col min="7453" max="7453" width="9.42578125" style="411" customWidth="1"/>
    <col min="7454" max="7454" width="12.85546875" style="411" customWidth="1"/>
    <col min="7455" max="7455" width="14" style="411" customWidth="1"/>
    <col min="7456" max="7467" width="9.140625" style="411"/>
    <col min="7468" max="7488" width="0" style="411" hidden="1" customWidth="1"/>
    <col min="7489" max="7680" width="9.140625" style="411"/>
    <col min="7681" max="7681" width="7.140625" style="411" customWidth="1"/>
    <col min="7682" max="7682" width="1.42578125" style="411" customWidth="1"/>
    <col min="7683" max="7683" width="3.5703125" style="411" customWidth="1"/>
    <col min="7684" max="7684" width="3.7109375" style="411" customWidth="1"/>
    <col min="7685" max="7685" width="14.7109375" style="411" customWidth="1"/>
    <col min="7686" max="7687" width="9.5703125" style="411" customWidth="1"/>
    <col min="7688" max="7688" width="10.7109375" style="411" customWidth="1"/>
    <col min="7689" max="7689" width="6" style="411" customWidth="1"/>
    <col min="7690" max="7690" width="4.42578125" style="411" customWidth="1"/>
    <col min="7691" max="7691" width="9.85546875" style="411" customWidth="1"/>
    <col min="7692" max="7692" width="10.28515625" style="411" customWidth="1"/>
    <col min="7693" max="7694" width="5.140625" style="411" customWidth="1"/>
    <col min="7695" max="7695" width="1.7109375" style="411" customWidth="1"/>
    <col min="7696" max="7696" width="10.7109375" style="411" customWidth="1"/>
    <col min="7697" max="7697" width="3.5703125" style="411" customWidth="1"/>
    <col min="7698" max="7698" width="1.42578125" style="411" customWidth="1"/>
    <col min="7699" max="7699" width="7" style="411" customWidth="1"/>
    <col min="7700" max="7708" width="0" style="411" hidden="1" customWidth="1"/>
    <col min="7709" max="7709" width="9.42578125" style="411" customWidth="1"/>
    <col min="7710" max="7710" width="12.85546875" style="411" customWidth="1"/>
    <col min="7711" max="7711" width="14" style="411" customWidth="1"/>
    <col min="7712" max="7723" width="9.140625" style="411"/>
    <col min="7724" max="7744" width="0" style="411" hidden="1" customWidth="1"/>
    <col min="7745" max="7936" width="9.140625" style="411"/>
    <col min="7937" max="7937" width="7.140625" style="411" customWidth="1"/>
    <col min="7938" max="7938" width="1.42578125" style="411" customWidth="1"/>
    <col min="7939" max="7939" width="3.5703125" style="411" customWidth="1"/>
    <col min="7940" max="7940" width="3.7109375" style="411" customWidth="1"/>
    <col min="7941" max="7941" width="14.7109375" style="411" customWidth="1"/>
    <col min="7942" max="7943" width="9.5703125" style="411" customWidth="1"/>
    <col min="7944" max="7944" width="10.7109375" style="411" customWidth="1"/>
    <col min="7945" max="7945" width="6" style="411" customWidth="1"/>
    <col min="7946" max="7946" width="4.42578125" style="411" customWidth="1"/>
    <col min="7947" max="7947" width="9.85546875" style="411" customWidth="1"/>
    <col min="7948" max="7948" width="10.28515625" style="411" customWidth="1"/>
    <col min="7949" max="7950" width="5.140625" style="411" customWidth="1"/>
    <col min="7951" max="7951" width="1.7109375" style="411" customWidth="1"/>
    <col min="7952" max="7952" width="10.7109375" style="411" customWidth="1"/>
    <col min="7953" max="7953" width="3.5703125" style="411" customWidth="1"/>
    <col min="7954" max="7954" width="1.42578125" style="411" customWidth="1"/>
    <col min="7955" max="7955" width="7" style="411" customWidth="1"/>
    <col min="7956" max="7964" width="0" style="411" hidden="1" customWidth="1"/>
    <col min="7965" max="7965" width="9.42578125" style="411" customWidth="1"/>
    <col min="7966" max="7966" width="12.85546875" style="411" customWidth="1"/>
    <col min="7967" max="7967" width="14" style="411" customWidth="1"/>
    <col min="7968" max="7979" width="9.140625" style="411"/>
    <col min="7980" max="8000" width="0" style="411" hidden="1" customWidth="1"/>
    <col min="8001" max="8192" width="9.140625" style="411"/>
    <col min="8193" max="8193" width="7.140625" style="411" customWidth="1"/>
    <col min="8194" max="8194" width="1.42578125" style="411" customWidth="1"/>
    <col min="8195" max="8195" width="3.5703125" style="411" customWidth="1"/>
    <col min="8196" max="8196" width="3.7109375" style="411" customWidth="1"/>
    <col min="8197" max="8197" width="14.7109375" style="411" customWidth="1"/>
    <col min="8198" max="8199" width="9.5703125" style="411" customWidth="1"/>
    <col min="8200" max="8200" width="10.7109375" style="411" customWidth="1"/>
    <col min="8201" max="8201" width="6" style="411" customWidth="1"/>
    <col min="8202" max="8202" width="4.42578125" style="411" customWidth="1"/>
    <col min="8203" max="8203" width="9.85546875" style="411" customWidth="1"/>
    <col min="8204" max="8204" width="10.28515625" style="411" customWidth="1"/>
    <col min="8205" max="8206" width="5.140625" style="411" customWidth="1"/>
    <col min="8207" max="8207" width="1.7109375" style="411" customWidth="1"/>
    <col min="8208" max="8208" width="10.7109375" style="411" customWidth="1"/>
    <col min="8209" max="8209" width="3.5703125" style="411" customWidth="1"/>
    <col min="8210" max="8210" width="1.42578125" style="411" customWidth="1"/>
    <col min="8211" max="8211" width="7" style="411" customWidth="1"/>
    <col min="8212" max="8220" width="0" style="411" hidden="1" customWidth="1"/>
    <col min="8221" max="8221" width="9.42578125" style="411" customWidth="1"/>
    <col min="8222" max="8222" width="12.85546875" style="411" customWidth="1"/>
    <col min="8223" max="8223" width="14" style="411" customWidth="1"/>
    <col min="8224" max="8235" width="9.140625" style="411"/>
    <col min="8236" max="8256" width="0" style="411" hidden="1" customWidth="1"/>
    <col min="8257" max="8448" width="9.140625" style="411"/>
    <col min="8449" max="8449" width="7.140625" style="411" customWidth="1"/>
    <col min="8450" max="8450" width="1.42578125" style="411" customWidth="1"/>
    <col min="8451" max="8451" width="3.5703125" style="411" customWidth="1"/>
    <col min="8452" max="8452" width="3.7109375" style="411" customWidth="1"/>
    <col min="8453" max="8453" width="14.7109375" style="411" customWidth="1"/>
    <col min="8454" max="8455" width="9.5703125" style="411" customWidth="1"/>
    <col min="8456" max="8456" width="10.7109375" style="411" customWidth="1"/>
    <col min="8457" max="8457" width="6" style="411" customWidth="1"/>
    <col min="8458" max="8458" width="4.42578125" style="411" customWidth="1"/>
    <col min="8459" max="8459" width="9.85546875" style="411" customWidth="1"/>
    <col min="8460" max="8460" width="10.28515625" style="411" customWidth="1"/>
    <col min="8461" max="8462" width="5.140625" style="411" customWidth="1"/>
    <col min="8463" max="8463" width="1.7109375" style="411" customWidth="1"/>
    <col min="8464" max="8464" width="10.7109375" style="411" customWidth="1"/>
    <col min="8465" max="8465" width="3.5703125" style="411" customWidth="1"/>
    <col min="8466" max="8466" width="1.42578125" style="411" customWidth="1"/>
    <col min="8467" max="8467" width="7" style="411" customWidth="1"/>
    <col min="8468" max="8476" width="0" style="411" hidden="1" customWidth="1"/>
    <col min="8477" max="8477" width="9.42578125" style="411" customWidth="1"/>
    <col min="8478" max="8478" width="12.85546875" style="411" customWidth="1"/>
    <col min="8479" max="8479" width="14" style="411" customWidth="1"/>
    <col min="8480" max="8491" width="9.140625" style="411"/>
    <col min="8492" max="8512" width="0" style="411" hidden="1" customWidth="1"/>
    <col min="8513" max="8704" width="9.140625" style="411"/>
    <col min="8705" max="8705" width="7.140625" style="411" customWidth="1"/>
    <col min="8706" max="8706" width="1.42578125" style="411" customWidth="1"/>
    <col min="8707" max="8707" width="3.5703125" style="411" customWidth="1"/>
    <col min="8708" max="8708" width="3.7109375" style="411" customWidth="1"/>
    <col min="8709" max="8709" width="14.7109375" style="411" customWidth="1"/>
    <col min="8710" max="8711" width="9.5703125" style="411" customWidth="1"/>
    <col min="8712" max="8712" width="10.7109375" style="411" customWidth="1"/>
    <col min="8713" max="8713" width="6" style="411" customWidth="1"/>
    <col min="8714" max="8714" width="4.42578125" style="411" customWidth="1"/>
    <col min="8715" max="8715" width="9.85546875" style="411" customWidth="1"/>
    <col min="8716" max="8716" width="10.28515625" style="411" customWidth="1"/>
    <col min="8717" max="8718" width="5.140625" style="411" customWidth="1"/>
    <col min="8719" max="8719" width="1.7109375" style="411" customWidth="1"/>
    <col min="8720" max="8720" width="10.7109375" style="411" customWidth="1"/>
    <col min="8721" max="8721" width="3.5703125" style="411" customWidth="1"/>
    <col min="8722" max="8722" width="1.42578125" style="411" customWidth="1"/>
    <col min="8723" max="8723" width="7" style="411" customWidth="1"/>
    <col min="8724" max="8732" width="0" style="411" hidden="1" customWidth="1"/>
    <col min="8733" max="8733" width="9.42578125" style="411" customWidth="1"/>
    <col min="8734" max="8734" width="12.85546875" style="411" customWidth="1"/>
    <col min="8735" max="8735" width="14" style="411" customWidth="1"/>
    <col min="8736" max="8747" width="9.140625" style="411"/>
    <col min="8748" max="8768" width="0" style="411" hidden="1" customWidth="1"/>
    <col min="8769" max="8960" width="9.140625" style="411"/>
    <col min="8961" max="8961" width="7.140625" style="411" customWidth="1"/>
    <col min="8962" max="8962" width="1.42578125" style="411" customWidth="1"/>
    <col min="8963" max="8963" width="3.5703125" style="411" customWidth="1"/>
    <col min="8964" max="8964" width="3.7109375" style="411" customWidth="1"/>
    <col min="8965" max="8965" width="14.7109375" style="411" customWidth="1"/>
    <col min="8966" max="8967" width="9.5703125" style="411" customWidth="1"/>
    <col min="8968" max="8968" width="10.7109375" style="411" customWidth="1"/>
    <col min="8969" max="8969" width="6" style="411" customWidth="1"/>
    <col min="8970" max="8970" width="4.42578125" style="411" customWidth="1"/>
    <col min="8971" max="8971" width="9.85546875" style="411" customWidth="1"/>
    <col min="8972" max="8972" width="10.28515625" style="411" customWidth="1"/>
    <col min="8973" max="8974" width="5.140625" style="411" customWidth="1"/>
    <col min="8975" max="8975" width="1.7109375" style="411" customWidth="1"/>
    <col min="8976" max="8976" width="10.7109375" style="411" customWidth="1"/>
    <col min="8977" max="8977" width="3.5703125" style="411" customWidth="1"/>
    <col min="8978" max="8978" width="1.42578125" style="411" customWidth="1"/>
    <col min="8979" max="8979" width="7" style="411" customWidth="1"/>
    <col min="8980" max="8988" width="0" style="411" hidden="1" customWidth="1"/>
    <col min="8989" max="8989" width="9.42578125" style="411" customWidth="1"/>
    <col min="8990" max="8990" width="12.85546875" style="411" customWidth="1"/>
    <col min="8991" max="8991" width="14" style="411" customWidth="1"/>
    <col min="8992" max="9003" width="9.140625" style="411"/>
    <col min="9004" max="9024" width="0" style="411" hidden="1" customWidth="1"/>
    <col min="9025" max="9216" width="9.140625" style="411"/>
    <col min="9217" max="9217" width="7.140625" style="411" customWidth="1"/>
    <col min="9218" max="9218" width="1.42578125" style="411" customWidth="1"/>
    <col min="9219" max="9219" width="3.5703125" style="411" customWidth="1"/>
    <col min="9220" max="9220" width="3.7109375" style="411" customWidth="1"/>
    <col min="9221" max="9221" width="14.7109375" style="411" customWidth="1"/>
    <col min="9222" max="9223" width="9.5703125" style="411" customWidth="1"/>
    <col min="9224" max="9224" width="10.7109375" style="411" customWidth="1"/>
    <col min="9225" max="9225" width="6" style="411" customWidth="1"/>
    <col min="9226" max="9226" width="4.42578125" style="411" customWidth="1"/>
    <col min="9227" max="9227" width="9.85546875" style="411" customWidth="1"/>
    <col min="9228" max="9228" width="10.28515625" style="411" customWidth="1"/>
    <col min="9229" max="9230" width="5.140625" style="411" customWidth="1"/>
    <col min="9231" max="9231" width="1.7109375" style="411" customWidth="1"/>
    <col min="9232" max="9232" width="10.7109375" style="411" customWidth="1"/>
    <col min="9233" max="9233" width="3.5703125" style="411" customWidth="1"/>
    <col min="9234" max="9234" width="1.42578125" style="411" customWidth="1"/>
    <col min="9235" max="9235" width="7" style="411" customWidth="1"/>
    <col min="9236" max="9244" width="0" style="411" hidden="1" customWidth="1"/>
    <col min="9245" max="9245" width="9.42578125" style="411" customWidth="1"/>
    <col min="9246" max="9246" width="12.85546875" style="411" customWidth="1"/>
    <col min="9247" max="9247" width="14" style="411" customWidth="1"/>
    <col min="9248" max="9259" width="9.140625" style="411"/>
    <col min="9260" max="9280" width="0" style="411" hidden="1" customWidth="1"/>
    <col min="9281" max="9472" width="9.140625" style="411"/>
    <col min="9473" max="9473" width="7.140625" style="411" customWidth="1"/>
    <col min="9474" max="9474" width="1.42578125" style="411" customWidth="1"/>
    <col min="9475" max="9475" width="3.5703125" style="411" customWidth="1"/>
    <col min="9476" max="9476" width="3.7109375" style="411" customWidth="1"/>
    <col min="9477" max="9477" width="14.7109375" style="411" customWidth="1"/>
    <col min="9478" max="9479" width="9.5703125" style="411" customWidth="1"/>
    <col min="9480" max="9480" width="10.7109375" style="411" customWidth="1"/>
    <col min="9481" max="9481" width="6" style="411" customWidth="1"/>
    <col min="9482" max="9482" width="4.42578125" style="411" customWidth="1"/>
    <col min="9483" max="9483" width="9.85546875" style="411" customWidth="1"/>
    <col min="9484" max="9484" width="10.28515625" style="411" customWidth="1"/>
    <col min="9485" max="9486" width="5.140625" style="411" customWidth="1"/>
    <col min="9487" max="9487" width="1.7109375" style="411" customWidth="1"/>
    <col min="9488" max="9488" width="10.7109375" style="411" customWidth="1"/>
    <col min="9489" max="9489" width="3.5703125" style="411" customWidth="1"/>
    <col min="9490" max="9490" width="1.42578125" style="411" customWidth="1"/>
    <col min="9491" max="9491" width="7" style="411" customWidth="1"/>
    <col min="9492" max="9500" width="0" style="411" hidden="1" customWidth="1"/>
    <col min="9501" max="9501" width="9.42578125" style="411" customWidth="1"/>
    <col min="9502" max="9502" width="12.85546875" style="411" customWidth="1"/>
    <col min="9503" max="9503" width="14" style="411" customWidth="1"/>
    <col min="9504" max="9515" width="9.140625" style="411"/>
    <col min="9516" max="9536" width="0" style="411" hidden="1" customWidth="1"/>
    <col min="9537" max="9728" width="9.140625" style="411"/>
    <col min="9729" max="9729" width="7.140625" style="411" customWidth="1"/>
    <col min="9730" max="9730" width="1.42578125" style="411" customWidth="1"/>
    <col min="9731" max="9731" width="3.5703125" style="411" customWidth="1"/>
    <col min="9732" max="9732" width="3.7109375" style="411" customWidth="1"/>
    <col min="9733" max="9733" width="14.7109375" style="411" customWidth="1"/>
    <col min="9734" max="9735" width="9.5703125" style="411" customWidth="1"/>
    <col min="9736" max="9736" width="10.7109375" style="411" customWidth="1"/>
    <col min="9737" max="9737" width="6" style="411" customWidth="1"/>
    <col min="9738" max="9738" width="4.42578125" style="411" customWidth="1"/>
    <col min="9739" max="9739" width="9.85546875" style="411" customWidth="1"/>
    <col min="9740" max="9740" width="10.28515625" style="411" customWidth="1"/>
    <col min="9741" max="9742" width="5.140625" style="411" customWidth="1"/>
    <col min="9743" max="9743" width="1.7109375" style="411" customWidth="1"/>
    <col min="9744" max="9744" width="10.7109375" style="411" customWidth="1"/>
    <col min="9745" max="9745" width="3.5703125" style="411" customWidth="1"/>
    <col min="9746" max="9746" width="1.42578125" style="411" customWidth="1"/>
    <col min="9747" max="9747" width="7" style="411" customWidth="1"/>
    <col min="9748" max="9756" width="0" style="411" hidden="1" customWidth="1"/>
    <col min="9757" max="9757" width="9.42578125" style="411" customWidth="1"/>
    <col min="9758" max="9758" width="12.85546875" style="411" customWidth="1"/>
    <col min="9759" max="9759" width="14" style="411" customWidth="1"/>
    <col min="9760" max="9771" width="9.140625" style="411"/>
    <col min="9772" max="9792" width="0" style="411" hidden="1" customWidth="1"/>
    <col min="9793" max="9984" width="9.140625" style="411"/>
    <col min="9985" max="9985" width="7.140625" style="411" customWidth="1"/>
    <col min="9986" max="9986" width="1.42578125" style="411" customWidth="1"/>
    <col min="9987" max="9987" width="3.5703125" style="411" customWidth="1"/>
    <col min="9988" max="9988" width="3.7109375" style="411" customWidth="1"/>
    <col min="9989" max="9989" width="14.7109375" style="411" customWidth="1"/>
    <col min="9990" max="9991" width="9.5703125" style="411" customWidth="1"/>
    <col min="9992" max="9992" width="10.7109375" style="411" customWidth="1"/>
    <col min="9993" max="9993" width="6" style="411" customWidth="1"/>
    <col min="9994" max="9994" width="4.42578125" style="411" customWidth="1"/>
    <col min="9995" max="9995" width="9.85546875" style="411" customWidth="1"/>
    <col min="9996" max="9996" width="10.28515625" style="411" customWidth="1"/>
    <col min="9997" max="9998" width="5.140625" style="411" customWidth="1"/>
    <col min="9999" max="9999" width="1.7109375" style="411" customWidth="1"/>
    <col min="10000" max="10000" width="10.7109375" style="411" customWidth="1"/>
    <col min="10001" max="10001" width="3.5703125" style="411" customWidth="1"/>
    <col min="10002" max="10002" width="1.42578125" style="411" customWidth="1"/>
    <col min="10003" max="10003" width="7" style="411" customWidth="1"/>
    <col min="10004" max="10012" width="0" style="411" hidden="1" customWidth="1"/>
    <col min="10013" max="10013" width="9.42578125" style="411" customWidth="1"/>
    <col min="10014" max="10014" width="12.85546875" style="411" customWidth="1"/>
    <col min="10015" max="10015" width="14" style="411" customWidth="1"/>
    <col min="10016" max="10027" width="9.140625" style="411"/>
    <col min="10028" max="10048" width="0" style="411" hidden="1" customWidth="1"/>
    <col min="10049" max="10240" width="9.140625" style="411"/>
    <col min="10241" max="10241" width="7.140625" style="411" customWidth="1"/>
    <col min="10242" max="10242" width="1.42578125" style="411" customWidth="1"/>
    <col min="10243" max="10243" width="3.5703125" style="411" customWidth="1"/>
    <col min="10244" max="10244" width="3.7109375" style="411" customWidth="1"/>
    <col min="10245" max="10245" width="14.7109375" style="411" customWidth="1"/>
    <col min="10246" max="10247" width="9.5703125" style="411" customWidth="1"/>
    <col min="10248" max="10248" width="10.7109375" style="411" customWidth="1"/>
    <col min="10249" max="10249" width="6" style="411" customWidth="1"/>
    <col min="10250" max="10250" width="4.42578125" style="411" customWidth="1"/>
    <col min="10251" max="10251" width="9.85546875" style="411" customWidth="1"/>
    <col min="10252" max="10252" width="10.28515625" style="411" customWidth="1"/>
    <col min="10253" max="10254" width="5.140625" style="411" customWidth="1"/>
    <col min="10255" max="10255" width="1.7109375" style="411" customWidth="1"/>
    <col min="10256" max="10256" width="10.7109375" style="411" customWidth="1"/>
    <col min="10257" max="10257" width="3.5703125" style="411" customWidth="1"/>
    <col min="10258" max="10258" width="1.42578125" style="411" customWidth="1"/>
    <col min="10259" max="10259" width="7" style="411" customWidth="1"/>
    <col min="10260" max="10268" width="0" style="411" hidden="1" customWidth="1"/>
    <col min="10269" max="10269" width="9.42578125" style="411" customWidth="1"/>
    <col min="10270" max="10270" width="12.85546875" style="411" customWidth="1"/>
    <col min="10271" max="10271" width="14" style="411" customWidth="1"/>
    <col min="10272" max="10283" width="9.140625" style="411"/>
    <col min="10284" max="10304" width="0" style="411" hidden="1" customWidth="1"/>
    <col min="10305" max="10496" width="9.140625" style="411"/>
    <col min="10497" max="10497" width="7.140625" style="411" customWidth="1"/>
    <col min="10498" max="10498" width="1.42578125" style="411" customWidth="1"/>
    <col min="10499" max="10499" width="3.5703125" style="411" customWidth="1"/>
    <col min="10500" max="10500" width="3.7109375" style="411" customWidth="1"/>
    <col min="10501" max="10501" width="14.7109375" style="411" customWidth="1"/>
    <col min="10502" max="10503" width="9.5703125" style="411" customWidth="1"/>
    <col min="10504" max="10504" width="10.7109375" style="411" customWidth="1"/>
    <col min="10505" max="10505" width="6" style="411" customWidth="1"/>
    <col min="10506" max="10506" width="4.42578125" style="411" customWidth="1"/>
    <col min="10507" max="10507" width="9.85546875" style="411" customWidth="1"/>
    <col min="10508" max="10508" width="10.28515625" style="411" customWidth="1"/>
    <col min="10509" max="10510" width="5.140625" style="411" customWidth="1"/>
    <col min="10511" max="10511" width="1.7109375" style="411" customWidth="1"/>
    <col min="10512" max="10512" width="10.7109375" style="411" customWidth="1"/>
    <col min="10513" max="10513" width="3.5703125" style="411" customWidth="1"/>
    <col min="10514" max="10514" width="1.42578125" style="411" customWidth="1"/>
    <col min="10515" max="10515" width="7" style="411" customWidth="1"/>
    <col min="10516" max="10524" width="0" style="411" hidden="1" customWidth="1"/>
    <col min="10525" max="10525" width="9.42578125" style="411" customWidth="1"/>
    <col min="10526" max="10526" width="12.85546875" style="411" customWidth="1"/>
    <col min="10527" max="10527" width="14" style="411" customWidth="1"/>
    <col min="10528" max="10539" width="9.140625" style="411"/>
    <col min="10540" max="10560" width="0" style="411" hidden="1" customWidth="1"/>
    <col min="10561" max="10752" width="9.140625" style="411"/>
    <col min="10753" max="10753" width="7.140625" style="411" customWidth="1"/>
    <col min="10754" max="10754" width="1.42578125" style="411" customWidth="1"/>
    <col min="10755" max="10755" width="3.5703125" style="411" customWidth="1"/>
    <col min="10756" max="10756" width="3.7109375" style="411" customWidth="1"/>
    <col min="10757" max="10757" width="14.7109375" style="411" customWidth="1"/>
    <col min="10758" max="10759" width="9.5703125" style="411" customWidth="1"/>
    <col min="10760" max="10760" width="10.7109375" style="411" customWidth="1"/>
    <col min="10761" max="10761" width="6" style="411" customWidth="1"/>
    <col min="10762" max="10762" width="4.42578125" style="411" customWidth="1"/>
    <col min="10763" max="10763" width="9.85546875" style="411" customWidth="1"/>
    <col min="10764" max="10764" width="10.28515625" style="411" customWidth="1"/>
    <col min="10765" max="10766" width="5.140625" style="411" customWidth="1"/>
    <col min="10767" max="10767" width="1.7109375" style="411" customWidth="1"/>
    <col min="10768" max="10768" width="10.7109375" style="411" customWidth="1"/>
    <col min="10769" max="10769" width="3.5703125" style="411" customWidth="1"/>
    <col min="10770" max="10770" width="1.42578125" style="411" customWidth="1"/>
    <col min="10771" max="10771" width="7" style="411" customWidth="1"/>
    <col min="10772" max="10780" width="0" style="411" hidden="1" customWidth="1"/>
    <col min="10781" max="10781" width="9.42578125" style="411" customWidth="1"/>
    <col min="10782" max="10782" width="12.85546875" style="411" customWidth="1"/>
    <col min="10783" max="10783" width="14" style="411" customWidth="1"/>
    <col min="10784" max="10795" width="9.140625" style="411"/>
    <col min="10796" max="10816" width="0" style="411" hidden="1" customWidth="1"/>
    <col min="10817" max="11008" width="9.140625" style="411"/>
    <col min="11009" max="11009" width="7.140625" style="411" customWidth="1"/>
    <col min="11010" max="11010" width="1.42578125" style="411" customWidth="1"/>
    <col min="11011" max="11011" width="3.5703125" style="411" customWidth="1"/>
    <col min="11012" max="11012" width="3.7109375" style="411" customWidth="1"/>
    <col min="11013" max="11013" width="14.7109375" style="411" customWidth="1"/>
    <col min="11014" max="11015" width="9.5703125" style="411" customWidth="1"/>
    <col min="11016" max="11016" width="10.7109375" style="411" customWidth="1"/>
    <col min="11017" max="11017" width="6" style="411" customWidth="1"/>
    <col min="11018" max="11018" width="4.42578125" style="411" customWidth="1"/>
    <col min="11019" max="11019" width="9.85546875" style="411" customWidth="1"/>
    <col min="11020" max="11020" width="10.28515625" style="411" customWidth="1"/>
    <col min="11021" max="11022" width="5.140625" style="411" customWidth="1"/>
    <col min="11023" max="11023" width="1.7109375" style="411" customWidth="1"/>
    <col min="11024" max="11024" width="10.7109375" style="411" customWidth="1"/>
    <col min="11025" max="11025" width="3.5703125" style="411" customWidth="1"/>
    <col min="11026" max="11026" width="1.42578125" style="411" customWidth="1"/>
    <col min="11027" max="11027" width="7" style="411" customWidth="1"/>
    <col min="11028" max="11036" width="0" style="411" hidden="1" customWidth="1"/>
    <col min="11037" max="11037" width="9.42578125" style="411" customWidth="1"/>
    <col min="11038" max="11038" width="12.85546875" style="411" customWidth="1"/>
    <col min="11039" max="11039" width="14" style="411" customWidth="1"/>
    <col min="11040" max="11051" width="9.140625" style="411"/>
    <col min="11052" max="11072" width="0" style="411" hidden="1" customWidth="1"/>
    <col min="11073" max="11264" width="9.140625" style="411"/>
    <col min="11265" max="11265" width="7.140625" style="411" customWidth="1"/>
    <col min="11266" max="11266" width="1.42578125" style="411" customWidth="1"/>
    <col min="11267" max="11267" width="3.5703125" style="411" customWidth="1"/>
    <col min="11268" max="11268" width="3.7109375" style="411" customWidth="1"/>
    <col min="11269" max="11269" width="14.7109375" style="411" customWidth="1"/>
    <col min="11270" max="11271" width="9.5703125" style="411" customWidth="1"/>
    <col min="11272" max="11272" width="10.7109375" style="411" customWidth="1"/>
    <col min="11273" max="11273" width="6" style="411" customWidth="1"/>
    <col min="11274" max="11274" width="4.42578125" style="411" customWidth="1"/>
    <col min="11275" max="11275" width="9.85546875" style="411" customWidth="1"/>
    <col min="11276" max="11276" width="10.28515625" style="411" customWidth="1"/>
    <col min="11277" max="11278" width="5.140625" style="411" customWidth="1"/>
    <col min="11279" max="11279" width="1.7109375" style="411" customWidth="1"/>
    <col min="11280" max="11280" width="10.7109375" style="411" customWidth="1"/>
    <col min="11281" max="11281" width="3.5703125" style="411" customWidth="1"/>
    <col min="11282" max="11282" width="1.42578125" style="411" customWidth="1"/>
    <col min="11283" max="11283" width="7" style="411" customWidth="1"/>
    <col min="11284" max="11292" width="0" style="411" hidden="1" customWidth="1"/>
    <col min="11293" max="11293" width="9.42578125" style="411" customWidth="1"/>
    <col min="11294" max="11294" width="12.85546875" style="411" customWidth="1"/>
    <col min="11295" max="11295" width="14" style="411" customWidth="1"/>
    <col min="11296" max="11307" width="9.140625" style="411"/>
    <col min="11308" max="11328" width="0" style="411" hidden="1" customWidth="1"/>
    <col min="11329" max="11520" width="9.140625" style="411"/>
    <col min="11521" max="11521" width="7.140625" style="411" customWidth="1"/>
    <col min="11522" max="11522" width="1.42578125" style="411" customWidth="1"/>
    <col min="11523" max="11523" width="3.5703125" style="411" customWidth="1"/>
    <col min="11524" max="11524" width="3.7109375" style="411" customWidth="1"/>
    <col min="11525" max="11525" width="14.7109375" style="411" customWidth="1"/>
    <col min="11526" max="11527" width="9.5703125" style="411" customWidth="1"/>
    <col min="11528" max="11528" width="10.7109375" style="411" customWidth="1"/>
    <col min="11529" max="11529" width="6" style="411" customWidth="1"/>
    <col min="11530" max="11530" width="4.42578125" style="411" customWidth="1"/>
    <col min="11531" max="11531" width="9.85546875" style="411" customWidth="1"/>
    <col min="11532" max="11532" width="10.28515625" style="411" customWidth="1"/>
    <col min="11533" max="11534" width="5.140625" style="411" customWidth="1"/>
    <col min="11535" max="11535" width="1.7109375" style="411" customWidth="1"/>
    <col min="11536" max="11536" width="10.7109375" style="411" customWidth="1"/>
    <col min="11537" max="11537" width="3.5703125" style="411" customWidth="1"/>
    <col min="11538" max="11538" width="1.42578125" style="411" customWidth="1"/>
    <col min="11539" max="11539" width="7" style="411" customWidth="1"/>
    <col min="11540" max="11548" width="0" style="411" hidden="1" customWidth="1"/>
    <col min="11549" max="11549" width="9.42578125" style="411" customWidth="1"/>
    <col min="11550" max="11550" width="12.85546875" style="411" customWidth="1"/>
    <col min="11551" max="11551" width="14" style="411" customWidth="1"/>
    <col min="11552" max="11563" width="9.140625" style="411"/>
    <col min="11564" max="11584" width="0" style="411" hidden="1" customWidth="1"/>
    <col min="11585" max="11776" width="9.140625" style="411"/>
    <col min="11777" max="11777" width="7.140625" style="411" customWidth="1"/>
    <col min="11778" max="11778" width="1.42578125" style="411" customWidth="1"/>
    <col min="11779" max="11779" width="3.5703125" style="411" customWidth="1"/>
    <col min="11780" max="11780" width="3.7109375" style="411" customWidth="1"/>
    <col min="11781" max="11781" width="14.7109375" style="411" customWidth="1"/>
    <col min="11782" max="11783" width="9.5703125" style="411" customWidth="1"/>
    <col min="11784" max="11784" width="10.7109375" style="411" customWidth="1"/>
    <col min="11785" max="11785" width="6" style="411" customWidth="1"/>
    <col min="11786" max="11786" width="4.42578125" style="411" customWidth="1"/>
    <col min="11787" max="11787" width="9.85546875" style="411" customWidth="1"/>
    <col min="11788" max="11788" width="10.28515625" style="411" customWidth="1"/>
    <col min="11789" max="11790" width="5.140625" style="411" customWidth="1"/>
    <col min="11791" max="11791" width="1.7109375" style="411" customWidth="1"/>
    <col min="11792" max="11792" width="10.7109375" style="411" customWidth="1"/>
    <col min="11793" max="11793" width="3.5703125" style="411" customWidth="1"/>
    <col min="11794" max="11794" width="1.42578125" style="411" customWidth="1"/>
    <col min="11795" max="11795" width="7" style="411" customWidth="1"/>
    <col min="11796" max="11804" width="0" style="411" hidden="1" customWidth="1"/>
    <col min="11805" max="11805" width="9.42578125" style="411" customWidth="1"/>
    <col min="11806" max="11806" width="12.85546875" style="411" customWidth="1"/>
    <col min="11807" max="11807" width="14" style="411" customWidth="1"/>
    <col min="11808" max="11819" width="9.140625" style="411"/>
    <col min="11820" max="11840" width="0" style="411" hidden="1" customWidth="1"/>
    <col min="11841" max="12032" width="9.140625" style="411"/>
    <col min="12033" max="12033" width="7.140625" style="411" customWidth="1"/>
    <col min="12034" max="12034" width="1.42578125" style="411" customWidth="1"/>
    <col min="12035" max="12035" width="3.5703125" style="411" customWidth="1"/>
    <col min="12036" max="12036" width="3.7109375" style="411" customWidth="1"/>
    <col min="12037" max="12037" width="14.7109375" style="411" customWidth="1"/>
    <col min="12038" max="12039" width="9.5703125" style="411" customWidth="1"/>
    <col min="12040" max="12040" width="10.7109375" style="411" customWidth="1"/>
    <col min="12041" max="12041" width="6" style="411" customWidth="1"/>
    <col min="12042" max="12042" width="4.42578125" style="411" customWidth="1"/>
    <col min="12043" max="12043" width="9.85546875" style="411" customWidth="1"/>
    <col min="12044" max="12044" width="10.28515625" style="411" customWidth="1"/>
    <col min="12045" max="12046" width="5.140625" style="411" customWidth="1"/>
    <col min="12047" max="12047" width="1.7109375" style="411" customWidth="1"/>
    <col min="12048" max="12048" width="10.7109375" style="411" customWidth="1"/>
    <col min="12049" max="12049" width="3.5703125" style="411" customWidth="1"/>
    <col min="12050" max="12050" width="1.42578125" style="411" customWidth="1"/>
    <col min="12051" max="12051" width="7" style="411" customWidth="1"/>
    <col min="12052" max="12060" width="0" style="411" hidden="1" customWidth="1"/>
    <col min="12061" max="12061" width="9.42578125" style="411" customWidth="1"/>
    <col min="12062" max="12062" width="12.85546875" style="411" customWidth="1"/>
    <col min="12063" max="12063" width="14" style="411" customWidth="1"/>
    <col min="12064" max="12075" width="9.140625" style="411"/>
    <col min="12076" max="12096" width="0" style="411" hidden="1" customWidth="1"/>
    <col min="12097" max="12288" width="9.140625" style="411"/>
    <col min="12289" max="12289" width="7.140625" style="411" customWidth="1"/>
    <col min="12290" max="12290" width="1.42578125" style="411" customWidth="1"/>
    <col min="12291" max="12291" width="3.5703125" style="411" customWidth="1"/>
    <col min="12292" max="12292" width="3.7109375" style="411" customWidth="1"/>
    <col min="12293" max="12293" width="14.7109375" style="411" customWidth="1"/>
    <col min="12294" max="12295" width="9.5703125" style="411" customWidth="1"/>
    <col min="12296" max="12296" width="10.7109375" style="411" customWidth="1"/>
    <col min="12297" max="12297" width="6" style="411" customWidth="1"/>
    <col min="12298" max="12298" width="4.42578125" style="411" customWidth="1"/>
    <col min="12299" max="12299" width="9.85546875" style="411" customWidth="1"/>
    <col min="12300" max="12300" width="10.28515625" style="411" customWidth="1"/>
    <col min="12301" max="12302" width="5.140625" style="411" customWidth="1"/>
    <col min="12303" max="12303" width="1.7109375" style="411" customWidth="1"/>
    <col min="12304" max="12304" width="10.7109375" style="411" customWidth="1"/>
    <col min="12305" max="12305" width="3.5703125" style="411" customWidth="1"/>
    <col min="12306" max="12306" width="1.42578125" style="411" customWidth="1"/>
    <col min="12307" max="12307" width="7" style="411" customWidth="1"/>
    <col min="12308" max="12316" width="0" style="411" hidden="1" customWidth="1"/>
    <col min="12317" max="12317" width="9.42578125" style="411" customWidth="1"/>
    <col min="12318" max="12318" width="12.85546875" style="411" customWidth="1"/>
    <col min="12319" max="12319" width="14" style="411" customWidth="1"/>
    <col min="12320" max="12331" width="9.140625" style="411"/>
    <col min="12332" max="12352" width="0" style="411" hidden="1" customWidth="1"/>
    <col min="12353" max="12544" width="9.140625" style="411"/>
    <col min="12545" max="12545" width="7.140625" style="411" customWidth="1"/>
    <col min="12546" max="12546" width="1.42578125" style="411" customWidth="1"/>
    <col min="12547" max="12547" width="3.5703125" style="411" customWidth="1"/>
    <col min="12548" max="12548" width="3.7109375" style="411" customWidth="1"/>
    <col min="12549" max="12549" width="14.7109375" style="411" customWidth="1"/>
    <col min="12550" max="12551" width="9.5703125" style="411" customWidth="1"/>
    <col min="12552" max="12552" width="10.7109375" style="411" customWidth="1"/>
    <col min="12553" max="12553" width="6" style="411" customWidth="1"/>
    <col min="12554" max="12554" width="4.42578125" style="411" customWidth="1"/>
    <col min="12555" max="12555" width="9.85546875" style="411" customWidth="1"/>
    <col min="12556" max="12556" width="10.28515625" style="411" customWidth="1"/>
    <col min="12557" max="12558" width="5.140625" style="411" customWidth="1"/>
    <col min="12559" max="12559" width="1.7109375" style="411" customWidth="1"/>
    <col min="12560" max="12560" width="10.7109375" style="411" customWidth="1"/>
    <col min="12561" max="12561" width="3.5703125" style="411" customWidth="1"/>
    <col min="12562" max="12562" width="1.42578125" style="411" customWidth="1"/>
    <col min="12563" max="12563" width="7" style="411" customWidth="1"/>
    <col min="12564" max="12572" width="0" style="411" hidden="1" customWidth="1"/>
    <col min="12573" max="12573" width="9.42578125" style="411" customWidth="1"/>
    <col min="12574" max="12574" width="12.85546875" style="411" customWidth="1"/>
    <col min="12575" max="12575" width="14" style="411" customWidth="1"/>
    <col min="12576" max="12587" width="9.140625" style="411"/>
    <col min="12588" max="12608" width="0" style="411" hidden="1" customWidth="1"/>
    <col min="12609" max="12800" width="9.140625" style="411"/>
    <col min="12801" max="12801" width="7.140625" style="411" customWidth="1"/>
    <col min="12802" max="12802" width="1.42578125" style="411" customWidth="1"/>
    <col min="12803" max="12803" width="3.5703125" style="411" customWidth="1"/>
    <col min="12804" max="12804" width="3.7109375" style="411" customWidth="1"/>
    <col min="12805" max="12805" width="14.7109375" style="411" customWidth="1"/>
    <col min="12806" max="12807" width="9.5703125" style="411" customWidth="1"/>
    <col min="12808" max="12808" width="10.7109375" style="411" customWidth="1"/>
    <col min="12809" max="12809" width="6" style="411" customWidth="1"/>
    <col min="12810" max="12810" width="4.42578125" style="411" customWidth="1"/>
    <col min="12811" max="12811" width="9.85546875" style="411" customWidth="1"/>
    <col min="12812" max="12812" width="10.28515625" style="411" customWidth="1"/>
    <col min="12813" max="12814" width="5.140625" style="411" customWidth="1"/>
    <col min="12815" max="12815" width="1.7109375" style="411" customWidth="1"/>
    <col min="12816" max="12816" width="10.7109375" style="411" customWidth="1"/>
    <col min="12817" max="12817" width="3.5703125" style="411" customWidth="1"/>
    <col min="12818" max="12818" width="1.42578125" style="411" customWidth="1"/>
    <col min="12819" max="12819" width="7" style="411" customWidth="1"/>
    <col min="12820" max="12828" width="0" style="411" hidden="1" customWidth="1"/>
    <col min="12829" max="12829" width="9.42578125" style="411" customWidth="1"/>
    <col min="12830" max="12830" width="12.85546875" style="411" customWidth="1"/>
    <col min="12831" max="12831" width="14" style="411" customWidth="1"/>
    <col min="12832" max="12843" width="9.140625" style="411"/>
    <col min="12844" max="12864" width="0" style="411" hidden="1" customWidth="1"/>
    <col min="12865" max="13056" width="9.140625" style="411"/>
    <col min="13057" max="13057" width="7.140625" style="411" customWidth="1"/>
    <col min="13058" max="13058" width="1.42578125" style="411" customWidth="1"/>
    <col min="13059" max="13059" width="3.5703125" style="411" customWidth="1"/>
    <col min="13060" max="13060" width="3.7109375" style="411" customWidth="1"/>
    <col min="13061" max="13061" width="14.7109375" style="411" customWidth="1"/>
    <col min="13062" max="13063" width="9.5703125" style="411" customWidth="1"/>
    <col min="13064" max="13064" width="10.7109375" style="411" customWidth="1"/>
    <col min="13065" max="13065" width="6" style="411" customWidth="1"/>
    <col min="13066" max="13066" width="4.42578125" style="411" customWidth="1"/>
    <col min="13067" max="13067" width="9.85546875" style="411" customWidth="1"/>
    <col min="13068" max="13068" width="10.28515625" style="411" customWidth="1"/>
    <col min="13069" max="13070" width="5.140625" style="411" customWidth="1"/>
    <col min="13071" max="13071" width="1.7109375" style="411" customWidth="1"/>
    <col min="13072" max="13072" width="10.7109375" style="411" customWidth="1"/>
    <col min="13073" max="13073" width="3.5703125" style="411" customWidth="1"/>
    <col min="13074" max="13074" width="1.42578125" style="411" customWidth="1"/>
    <col min="13075" max="13075" width="7" style="411" customWidth="1"/>
    <col min="13076" max="13084" width="0" style="411" hidden="1" customWidth="1"/>
    <col min="13085" max="13085" width="9.42578125" style="411" customWidth="1"/>
    <col min="13086" max="13086" width="12.85546875" style="411" customWidth="1"/>
    <col min="13087" max="13087" width="14" style="411" customWidth="1"/>
    <col min="13088" max="13099" width="9.140625" style="411"/>
    <col min="13100" max="13120" width="0" style="411" hidden="1" customWidth="1"/>
    <col min="13121" max="13312" width="9.140625" style="411"/>
    <col min="13313" max="13313" width="7.140625" style="411" customWidth="1"/>
    <col min="13314" max="13314" width="1.42578125" style="411" customWidth="1"/>
    <col min="13315" max="13315" width="3.5703125" style="411" customWidth="1"/>
    <col min="13316" max="13316" width="3.7109375" style="411" customWidth="1"/>
    <col min="13317" max="13317" width="14.7109375" style="411" customWidth="1"/>
    <col min="13318" max="13319" width="9.5703125" style="411" customWidth="1"/>
    <col min="13320" max="13320" width="10.7109375" style="411" customWidth="1"/>
    <col min="13321" max="13321" width="6" style="411" customWidth="1"/>
    <col min="13322" max="13322" width="4.42578125" style="411" customWidth="1"/>
    <col min="13323" max="13323" width="9.85546875" style="411" customWidth="1"/>
    <col min="13324" max="13324" width="10.28515625" style="411" customWidth="1"/>
    <col min="13325" max="13326" width="5.140625" style="411" customWidth="1"/>
    <col min="13327" max="13327" width="1.7109375" style="411" customWidth="1"/>
    <col min="13328" max="13328" width="10.7109375" style="411" customWidth="1"/>
    <col min="13329" max="13329" width="3.5703125" style="411" customWidth="1"/>
    <col min="13330" max="13330" width="1.42578125" style="411" customWidth="1"/>
    <col min="13331" max="13331" width="7" style="411" customWidth="1"/>
    <col min="13332" max="13340" width="0" style="411" hidden="1" customWidth="1"/>
    <col min="13341" max="13341" width="9.42578125" style="411" customWidth="1"/>
    <col min="13342" max="13342" width="12.85546875" style="411" customWidth="1"/>
    <col min="13343" max="13343" width="14" style="411" customWidth="1"/>
    <col min="13344" max="13355" width="9.140625" style="411"/>
    <col min="13356" max="13376" width="0" style="411" hidden="1" customWidth="1"/>
    <col min="13377" max="13568" width="9.140625" style="411"/>
    <col min="13569" max="13569" width="7.140625" style="411" customWidth="1"/>
    <col min="13570" max="13570" width="1.42578125" style="411" customWidth="1"/>
    <col min="13571" max="13571" width="3.5703125" style="411" customWidth="1"/>
    <col min="13572" max="13572" width="3.7109375" style="411" customWidth="1"/>
    <col min="13573" max="13573" width="14.7109375" style="411" customWidth="1"/>
    <col min="13574" max="13575" width="9.5703125" style="411" customWidth="1"/>
    <col min="13576" max="13576" width="10.7109375" style="411" customWidth="1"/>
    <col min="13577" max="13577" width="6" style="411" customWidth="1"/>
    <col min="13578" max="13578" width="4.42578125" style="411" customWidth="1"/>
    <col min="13579" max="13579" width="9.85546875" style="411" customWidth="1"/>
    <col min="13580" max="13580" width="10.28515625" style="411" customWidth="1"/>
    <col min="13581" max="13582" width="5.140625" style="411" customWidth="1"/>
    <col min="13583" max="13583" width="1.7109375" style="411" customWidth="1"/>
    <col min="13584" max="13584" width="10.7109375" style="411" customWidth="1"/>
    <col min="13585" max="13585" width="3.5703125" style="411" customWidth="1"/>
    <col min="13586" max="13586" width="1.42578125" style="411" customWidth="1"/>
    <col min="13587" max="13587" width="7" style="411" customWidth="1"/>
    <col min="13588" max="13596" width="0" style="411" hidden="1" customWidth="1"/>
    <col min="13597" max="13597" width="9.42578125" style="411" customWidth="1"/>
    <col min="13598" max="13598" width="12.85546875" style="411" customWidth="1"/>
    <col min="13599" max="13599" width="14" style="411" customWidth="1"/>
    <col min="13600" max="13611" width="9.140625" style="411"/>
    <col min="13612" max="13632" width="0" style="411" hidden="1" customWidth="1"/>
    <col min="13633" max="13824" width="9.140625" style="411"/>
    <col min="13825" max="13825" width="7.140625" style="411" customWidth="1"/>
    <col min="13826" max="13826" width="1.42578125" style="411" customWidth="1"/>
    <col min="13827" max="13827" width="3.5703125" style="411" customWidth="1"/>
    <col min="13828" max="13828" width="3.7109375" style="411" customWidth="1"/>
    <col min="13829" max="13829" width="14.7109375" style="411" customWidth="1"/>
    <col min="13830" max="13831" width="9.5703125" style="411" customWidth="1"/>
    <col min="13832" max="13832" width="10.7109375" style="411" customWidth="1"/>
    <col min="13833" max="13833" width="6" style="411" customWidth="1"/>
    <col min="13834" max="13834" width="4.42578125" style="411" customWidth="1"/>
    <col min="13835" max="13835" width="9.85546875" style="411" customWidth="1"/>
    <col min="13836" max="13836" width="10.28515625" style="411" customWidth="1"/>
    <col min="13837" max="13838" width="5.140625" style="411" customWidth="1"/>
    <col min="13839" max="13839" width="1.7109375" style="411" customWidth="1"/>
    <col min="13840" max="13840" width="10.7109375" style="411" customWidth="1"/>
    <col min="13841" max="13841" width="3.5703125" style="411" customWidth="1"/>
    <col min="13842" max="13842" width="1.42578125" style="411" customWidth="1"/>
    <col min="13843" max="13843" width="7" style="411" customWidth="1"/>
    <col min="13844" max="13852" width="0" style="411" hidden="1" customWidth="1"/>
    <col min="13853" max="13853" width="9.42578125" style="411" customWidth="1"/>
    <col min="13854" max="13854" width="12.85546875" style="411" customWidth="1"/>
    <col min="13855" max="13855" width="14" style="411" customWidth="1"/>
    <col min="13856" max="13867" width="9.140625" style="411"/>
    <col min="13868" max="13888" width="0" style="411" hidden="1" customWidth="1"/>
    <col min="13889" max="14080" width="9.140625" style="411"/>
    <col min="14081" max="14081" width="7.140625" style="411" customWidth="1"/>
    <col min="14082" max="14082" width="1.42578125" style="411" customWidth="1"/>
    <col min="14083" max="14083" width="3.5703125" style="411" customWidth="1"/>
    <col min="14084" max="14084" width="3.7109375" style="411" customWidth="1"/>
    <col min="14085" max="14085" width="14.7109375" style="411" customWidth="1"/>
    <col min="14086" max="14087" width="9.5703125" style="411" customWidth="1"/>
    <col min="14088" max="14088" width="10.7109375" style="411" customWidth="1"/>
    <col min="14089" max="14089" width="6" style="411" customWidth="1"/>
    <col min="14090" max="14090" width="4.42578125" style="411" customWidth="1"/>
    <col min="14091" max="14091" width="9.85546875" style="411" customWidth="1"/>
    <col min="14092" max="14092" width="10.28515625" style="411" customWidth="1"/>
    <col min="14093" max="14094" width="5.140625" style="411" customWidth="1"/>
    <col min="14095" max="14095" width="1.7109375" style="411" customWidth="1"/>
    <col min="14096" max="14096" width="10.7109375" style="411" customWidth="1"/>
    <col min="14097" max="14097" width="3.5703125" style="411" customWidth="1"/>
    <col min="14098" max="14098" width="1.42578125" style="411" customWidth="1"/>
    <col min="14099" max="14099" width="7" style="411" customWidth="1"/>
    <col min="14100" max="14108" width="0" style="411" hidden="1" customWidth="1"/>
    <col min="14109" max="14109" width="9.42578125" style="411" customWidth="1"/>
    <col min="14110" max="14110" width="12.85546875" style="411" customWidth="1"/>
    <col min="14111" max="14111" width="14" style="411" customWidth="1"/>
    <col min="14112" max="14123" width="9.140625" style="411"/>
    <col min="14124" max="14144" width="0" style="411" hidden="1" customWidth="1"/>
    <col min="14145" max="14336" width="9.140625" style="411"/>
    <col min="14337" max="14337" width="7.140625" style="411" customWidth="1"/>
    <col min="14338" max="14338" width="1.42578125" style="411" customWidth="1"/>
    <col min="14339" max="14339" width="3.5703125" style="411" customWidth="1"/>
    <col min="14340" max="14340" width="3.7109375" style="411" customWidth="1"/>
    <col min="14341" max="14341" width="14.7109375" style="411" customWidth="1"/>
    <col min="14342" max="14343" width="9.5703125" style="411" customWidth="1"/>
    <col min="14344" max="14344" width="10.7109375" style="411" customWidth="1"/>
    <col min="14345" max="14345" width="6" style="411" customWidth="1"/>
    <col min="14346" max="14346" width="4.42578125" style="411" customWidth="1"/>
    <col min="14347" max="14347" width="9.85546875" style="411" customWidth="1"/>
    <col min="14348" max="14348" width="10.28515625" style="411" customWidth="1"/>
    <col min="14349" max="14350" width="5.140625" style="411" customWidth="1"/>
    <col min="14351" max="14351" width="1.7109375" style="411" customWidth="1"/>
    <col min="14352" max="14352" width="10.7109375" style="411" customWidth="1"/>
    <col min="14353" max="14353" width="3.5703125" style="411" customWidth="1"/>
    <col min="14354" max="14354" width="1.42578125" style="411" customWidth="1"/>
    <col min="14355" max="14355" width="7" style="411" customWidth="1"/>
    <col min="14356" max="14364" width="0" style="411" hidden="1" customWidth="1"/>
    <col min="14365" max="14365" width="9.42578125" style="411" customWidth="1"/>
    <col min="14366" max="14366" width="12.85546875" style="411" customWidth="1"/>
    <col min="14367" max="14367" width="14" style="411" customWidth="1"/>
    <col min="14368" max="14379" width="9.140625" style="411"/>
    <col min="14380" max="14400" width="0" style="411" hidden="1" customWidth="1"/>
    <col min="14401" max="14592" width="9.140625" style="411"/>
    <col min="14593" max="14593" width="7.140625" style="411" customWidth="1"/>
    <col min="14594" max="14594" width="1.42578125" style="411" customWidth="1"/>
    <col min="14595" max="14595" width="3.5703125" style="411" customWidth="1"/>
    <col min="14596" max="14596" width="3.7109375" style="411" customWidth="1"/>
    <col min="14597" max="14597" width="14.7109375" style="411" customWidth="1"/>
    <col min="14598" max="14599" width="9.5703125" style="411" customWidth="1"/>
    <col min="14600" max="14600" width="10.7109375" style="411" customWidth="1"/>
    <col min="14601" max="14601" width="6" style="411" customWidth="1"/>
    <col min="14602" max="14602" width="4.42578125" style="411" customWidth="1"/>
    <col min="14603" max="14603" width="9.85546875" style="411" customWidth="1"/>
    <col min="14604" max="14604" width="10.28515625" style="411" customWidth="1"/>
    <col min="14605" max="14606" width="5.140625" style="411" customWidth="1"/>
    <col min="14607" max="14607" width="1.7109375" style="411" customWidth="1"/>
    <col min="14608" max="14608" width="10.7109375" style="411" customWidth="1"/>
    <col min="14609" max="14609" width="3.5703125" style="411" customWidth="1"/>
    <col min="14610" max="14610" width="1.42578125" style="411" customWidth="1"/>
    <col min="14611" max="14611" width="7" style="411" customWidth="1"/>
    <col min="14612" max="14620" width="0" style="411" hidden="1" customWidth="1"/>
    <col min="14621" max="14621" width="9.42578125" style="411" customWidth="1"/>
    <col min="14622" max="14622" width="12.85546875" style="411" customWidth="1"/>
    <col min="14623" max="14623" width="14" style="411" customWidth="1"/>
    <col min="14624" max="14635" width="9.140625" style="411"/>
    <col min="14636" max="14656" width="0" style="411" hidden="1" customWidth="1"/>
    <col min="14657" max="14848" width="9.140625" style="411"/>
    <col min="14849" max="14849" width="7.140625" style="411" customWidth="1"/>
    <col min="14850" max="14850" width="1.42578125" style="411" customWidth="1"/>
    <col min="14851" max="14851" width="3.5703125" style="411" customWidth="1"/>
    <col min="14852" max="14852" width="3.7109375" style="411" customWidth="1"/>
    <col min="14853" max="14853" width="14.7109375" style="411" customWidth="1"/>
    <col min="14854" max="14855" width="9.5703125" style="411" customWidth="1"/>
    <col min="14856" max="14856" width="10.7109375" style="411" customWidth="1"/>
    <col min="14857" max="14857" width="6" style="411" customWidth="1"/>
    <col min="14858" max="14858" width="4.42578125" style="411" customWidth="1"/>
    <col min="14859" max="14859" width="9.85546875" style="411" customWidth="1"/>
    <col min="14860" max="14860" width="10.28515625" style="411" customWidth="1"/>
    <col min="14861" max="14862" width="5.140625" style="411" customWidth="1"/>
    <col min="14863" max="14863" width="1.7109375" style="411" customWidth="1"/>
    <col min="14864" max="14864" width="10.7109375" style="411" customWidth="1"/>
    <col min="14865" max="14865" width="3.5703125" style="411" customWidth="1"/>
    <col min="14866" max="14866" width="1.42578125" style="411" customWidth="1"/>
    <col min="14867" max="14867" width="7" style="411" customWidth="1"/>
    <col min="14868" max="14876" width="0" style="411" hidden="1" customWidth="1"/>
    <col min="14877" max="14877" width="9.42578125" style="411" customWidth="1"/>
    <col min="14878" max="14878" width="12.85546875" style="411" customWidth="1"/>
    <col min="14879" max="14879" width="14" style="411" customWidth="1"/>
    <col min="14880" max="14891" width="9.140625" style="411"/>
    <col min="14892" max="14912" width="0" style="411" hidden="1" customWidth="1"/>
    <col min="14913" max="15104" width="9.140625" style="411"/>
    <col min="15105" max="15105" width="7.140625" style="411" customWidth="1"/>
    <col min="15106" max="15106" width="1.42578125" style="411" customWidth="1"/>
    <col min="15107" max="15107" width="3.5703125" style="411" customWidth="1"/>
    <col min="15108" max="15108" width="3.7109375" style="411" customWidth="1"/>
    <col min="15109" max="15109" width="14.7109375" style="411" customWidth="1"/>
    <col min="15110" max="15111" width="9.5703125" style="411" customWidth="1"/>
    <col min="15112" max="15112" width="10.7109375" style="411" customWidth="1"/>
    <col min="15113" max="15113" width="6" style="411" customWidth="1"/>
    <col min="15114" max="15114" width="4.42578125" style="411" customWidth="1"/>
    <col min="15115" max="15115" width="9.85546875" style="411" customWidth="1"/>
    <col min="15116" max="15116" width="10.28515625" style="411" customWidth="1"/>
    <col min="15117" max="15118" width="5.140625" style="411" customWidth="1"/>
    <col min="15119" max="15119" width="1.7109375" style="411" customWidth="1"/>
    <col min="15120" max="15120" width="10.7109375" style="411" customWidth="1"/>
    <col min="15121" max="15121" width="3.5703125" style="411" customWidth="1"/>
    <col min="15122" max="15122" width="1.42578125" style="411" customWidth="1"/>
    <col min="15123" max="15123" width="7" style="411" customWidth="1"/>
    <col min="15124" max="15132" width="0" style="411" hidden="1" customWidth="1"/>
    <col min="15133" max="15133" width="9.42578125" style="411" customWidth="1"/>
    <col min="15134" max="15134" width="12.85546875" style="411" customWidth="1"/>
    <col min="15135" max="15135" width="14" style="411" customWidth="1"/>
    <col min="15136" max="15147" width="9.140625" style="411"/>
    <col min="15148" max="15168" width="0" style="411" hidden="1" customWidth="1"/>
    <col min="15169" max="15360" width="9.140625" style="411"/>
    <col min="15361" max="15361" width="7.140625" style="411" customWidth="1"/>
    <col min="15362" max="15362" width="1.42578125" style="411" customWidth="1"/>
    <col min="15363" max="15363" width="3.5703125" style="411" customWidth="1"/>
    <col min="15364" max="15364" width="3.7109375" style="411" customWidth="1"/>
    <col min="15365" max="15365" width="14.7109375" style="411" customWidth="1"/>
    <col min="15366" max="15367" width="9.5703125" style="411" customWidth="1"/>
    <col min="15368" max="15368" width="10.7109375" style="411" customWidth="1"/>
    <col min="15369" max="15369" width="6" style="411" customWidth="1"/>
    <col min="15370" max="15370" width="4.42578125" style="411" customWidth="1"/>
    <col min="15371" max="15371" width="9.85546875" style="411" customWidth="1"/>
    <col min="15372" max="15372" width="10.28515625" style="411" customWidth="1"/>
    <col min="15373" max="15374" width="5.140625" style="411" customWidth="1"/>
    <col min="15375" max="15375" width="1.7109375" style="411" customWidth="1"/>
    <col min="15376" max="15376" width="10.7109375" style="411" customWidth="1"/>
    <col min="15377" max="15377" width="3.5703125" style="411" customWidth="1"/>
    <col min="15378" max="15378" width="1.42578125" style="411" customWidth="1"/>
    <col min="15379" max="15379" width="7" style="411" customWidth="1"/>
    <col min="15380" max="15388" width="0" style="411" hidden="1" customWidth="1"/>
    <col min="15389" max="15389" width="9.42578125" style="411" customWidth="1"/>
    <col min="15390" max="15390" width="12.85546875" style="411" customWidth="1"/>
    <col min="15391" max="15391" width="14" style="411" customWidth="1"/>
    <col min="15392" max="15403" width="9.140625" style="411"/>
    <col min="15404" max="15424" width="0" style="411" hidden="1" customWidth="1"/>
    <col min="15425" max="15616" width="9.140625" style="411"/>
    <col min="15617" max="15617" width="7.140625" style="411" customWidth="1"/>
    <col min="15618" max="15618" width="1.42578125" style="411" customWidth="1"/>
    <col min="15619" max="15619" width="3.5703125" style="411" customWidth="1"/>
    <col min="15620" max="15620" width="3.7109375" style="411" customWidth="1"/>
    <col min="15621" max="15621" width="14.7109375" style="411" customWidth="1"/>
    <col min="15622" max="15623" width="9.5703125" style="411" customWidth="1"/>
    <col min="15624" max="15624" width="10.7109375" style="411" customWidth="1"/>
    <col min="15625" max="15625" width="6" style="411" customWidth="1"/>
    <col min="15626" max="15626" width="4.42578125" style="411" customWidth="1"/>
    <col min="15627" max="15627" width="9.85546875" style="411" customWidth="1"/>
    <col min="15628" max="15628" width="10.28515625" style="411" customWidth="1"/>
    <col min="15629" max="15630" width="5.140625" style="411" customWidth="1"/>
    <col min="15631" max="15631" width="1.7109375" style="411" customWidth="1"/>
    <col min="15632" max="15632" width="10.7109375" style="411" customWidth="1"/>
    <col min="15633" max="15633" width="3.5703125" style="411" customWidth="1"/>
    <col min="15634" max="15634" width="1.42578125" style="411" customWidth="1"/>
    <col min="15635" max="15635" width="7" style="411" customWidth="1"/>
    <col min="15636" max="15644" width="0" style="411" hidden="1" customWidth="1"/>
    <col min="15645" max="15645" width="9.42578125" style="411" customWidth="1"/>
    <col min="15646" max="15646" width="12.85546875" style="411" customWidth="1"/>
    <col min="15647" max="15647" width="14" style="411" customWidth="1"/>
    <col min="15648" max="15659" width="9.140625" style="411"/>
    <col min="15660" max="15680" width="0" style="411" hidden="1" customWidth="1"/>
    <col min="15681" max="15872" width="9.140625" style="411"/>
    <col min="15873" max="15873" width="7.140625" style="411" customWidth="1"/>
    <col min="15874" max="15874" width="1.42578125" style="411" customWidth="1"/>
    <col min="15875" max="15875" width="3.5703125" style="411" customWidth="1"/>
    <col min="15876" max="15876" width="3.7109375" style="411" customWidth="1"/>
    <col min="15877" max="15877" width="14.7109375" style="411" customWidth="1"/>
    <col min="15878" max="15879" width="9.5703125" style="411" customWidth="1"/>
    <col min="15880" max="15880" width="10.7109375" style="411" customWidth="1"/>
    <col min="15881" max="15881" width="6" style="411" customWidth="1"/>
    <col min="15882" max="15882" width="4.42578125" style="411" customWidth="1"/>
    <col min="15883" max="15883" width="9.85546875" style="411" customWidth="1"/>
    <col min="15884" max="15884" width="10.28515625" style="411" customWidth="1"/>
    <col min="15885" max="15886" width="5.140625" style="411" customWidth="1"/>
    <col min="15887" max="15887" width="1.7109375" style="411" customWidth="1"/>
    <col min="15888" max="15888" width="10.7109375" style="411" customWidth="1"/>
    <col min="15889" max="15889" width="3.5703125" style="411" customWidth="1"/>
    <col min="15890" max="15890" width="1.42578125" style="411" customWidth="1"/>
    <col min="15891" max="15891" width="7" style="411" customWidth="1"/>
    <col min="15892" max="15900" width="0" style="411" hidden="1" customWidth="1"/>
    <col min="15901" max="15901" width="9.42578125" style="411" customWidth="1"/>
    <col min="15902" max="15902" width="12.85546875" style="411" customWidth="1"/>
    <col min="15903" max="15903" width="14" style="411" customWidth="1"/>
    <col min="15904" max="15915" width="9.140625" style="411"/>
    <col min="15916" max="15936" width="0" style="411" hidden="1" customWidth="1"/>
    <col min="15937" max="16128" width="9.140625" style="411"/>
    <col min="16129" max="16129" width="7.140625" style="411" customWidth="1"/>
    <col min="16130" max="16130" width="1.42578125" style="411" customWidth="1"/>
    <col min="16131" max="16131" width="3.5703125" style="411" customWidth="1"/>
    <col min="16132" max="16132" width="3.7109375" style="411" customWidth="1"/>
    <col min="16133" max="16133" width="14.7109375" style="411" customWidth="1"/>
    <col min="16134" max="16135" width="9.5703125" style="411" customWidth="1"/>
    <col min="16136" max="16136" width="10.7109375" style="411" customWidth="1"/>
    <col min="16137" max="16137" width="6" style="411" customWidth="1"/>
    <col min="16138" max="16138" width="4.42578125" style="411" customWidth="1"/>
    <col min="16139" max="16139" width="9.85546875" style="411" customWidth="1"/>
    <col min="16140" max="16140" width="10.28515625" style="411" customWidth="1"/>
    <col min="16141" max="16142" width="5.140625" style="411" customWidth="1"/>
    <col min="16143" max="16143" width="1.7109375" style="411" customWidth="1"/>
    <col min="16144" max="16144" width="10.7109375" style="411" customWidth="1"/>
    <col min="16145" max="16145" width="3.5703125" style="411" customWidth="1"/>
    <col min="16146" max="16146" width="1.42578125" style="411" customWidth="1"/>
    <col min="16147" max="16147" width="7" style="411" customWidth="1"/>
    <col min="16148" max="16156" width="0" style="411" hidden="1" customWidth="1"/>
    <col min="16157" max="16157" width="9.42578125" style="411" customWidth="1"/>
    <col min="16158" max="16158" width="12.85546875" style="411" customWidth="1"/>
    <col min="16159" max="16159" width="14" style="411" customWidth="1"/>
    <col min="16160" max="16171" width="9.140625" style="411"/>
    <col min="16172" max="16192" width="0" style="411" hidden="1" customWidth="1"/>
    <col min="16193" max="16384" width="9.140625" style="411"/>
  </cols>
  <sheetData>
    <row r="2" spans="2:63" s="338" customFormat="1" ht="6.95" customHeight="1">
      <c r="B2" s="345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7"/>
    </row>
    <row r="3" spans="2:63" s="338" customFormat="1" ht="36.950000000000003" customHeight="1">
      <c r="B3" s="339"/>
      <c r="C3" s="582" t="s">
        <v>2029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340"/>
    </row>
    <row r="4" spans="2:63" s="338" customFormat="1" ht="6.95" customHeight="1">
      <c r="B4" s="33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340"/>
    </row>
    <row r="5" spans="2:63" s="338" customFormat="1" ht="30" customHeight="1">
      <c r="B5" s="339"/>
      <c r="C5" s="337" t="s">
        <v>1321</v>
      </c>
      <c r="D5" s="409"/>
      <c r="E5" s="409"/>
      <c r="F5" s="584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409"/>
      <c r="R5" s="340"/>
    </row>
    <row r="6" spans="2:63" s="338" customFormat="1" ht="36.950000000000003" customHeight="1">
      <c r="B6" s="339"/>
      <c r="C6" s="348" t="s">
        <v>1322</v>
      </c>
      <c r="D6" s="409"/>
      <c r="E6" s="409"/>
      <c r="F6" s="583" t="s">
        <v>2019</v>
      </c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409"/>
      <c r="R6" s="340"/>
    </row>
    <row r="7" spans="2:63" s="338" customFormat="1" ht="6.95" customHeight="1">
      <c r="B7" s="33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340"/>
    </row>
    <row r="8" spans="2:63" s="338" customFormat="1" ht="18" customHeight="1">
      <c r="B8" s="339"/>
      <c r="C8" s="337" t="s">
        <v>1323</v>
      </c>
      <c r="D8" s="409"/>
      <c r="E8" s="409"/>
      <c r="F8" s="410" t="s">
        <v>2020</v>
      </c>
      <c r="G8" s="409"/>
      <c r="H8" s="409"/>
      <c r="I8" s="409"/>
      <c r="J8" s="409"/>
      <c r="K8" s="337" t="s">
        <v>1324</v>
      </c>
      <c r="L8" s="409"/>
      <c r="M8" s="585"/>
      <c r="N8" s="581"/>
      <c r="O8" s="581"/>
      <c r="P8" s="581"/>
      <c r="Q8" s="409"/>
      <c r="R8" s="340"/>
    </row>
    <row r="9" spans="2:63" s="338" customFormat="1" ht="6.95" customHeight="1">
      <c r="B9" s="33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340"/>
    </row>
    <row r="10" spans="2:63" s="338" customFormat="1" ht="15">
      <c r="B10" s="339"/>
      <c r="C10" s="337" t="s">
        <v>1325</v>
      </c>
      <c r="D10" s="409"/>
      <c r="E10" s="409"/>
      <c r="F10" s="410"/>
      <c r="G10" s="409"/>
      <c r="H10" s="409"/>
      <c r="I10" s="409"/>
      <c r="J10" s="409"/>
      <c r="K10" s="337" t="s">
        <v>1327</v>
      </c>
      <c r="L10" s="409"/>
      <c r="M10" s="586"/>
      <c r="N10" s="581"/>
      <c r="O10" s="581"/>
      <c r="P10" s="581"/>
      <c r="Q10" s="581"/>
      <c r="R10" s="340"/>
    </row>
    <row r="11" spans="2:63" s="338" customFormat="1" ht="14.45" customHeight="1">
      <c r="B11" s="339"/>
      <c r="C11" s="337" t="s">
        <v>1326</v>
      </c>
      <c r="D11" s="409"/>
      <c r="E11" s="409"/>
      <c r="F11" s="410"/>
      <c r="G11" s="409"/>
      <c r="H11" s="409"/>
      <c r="I11" s="409"/>
      <c r="J11" s="409"/>
      <c r="K11" s="337" t="s">
        <v>1328</v>
      </c>
      <c r="L11" s="409"/>
      <c r="M11" s="586" t="s">
        <v>2021</v>
      </c>
      <c r="N11" s="581"/>
      <c r="O11" s="581"/>
      <c r="P11" s="581"/>
      <c r="Q11" s="581"/>
      <c r="R11" s="340"/>
    </row>
    <row r="12" spans="2:63" s="338" customFormat="1" ht="10.35" customHeight="1">
      <c r="B12" s="33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340"/>
    </row>
    <row r="13" spans="2:63" s="349" customFormat="1" ht="29.25" customHeight="1">
      <c r="B13" s="350"/>
      <c r="C13" s="351" t="s">
        <v>1335</v>
      </c>
      <c r="D13" s="405" t="s">
        <v>33</v>
      </c>
      <c r="E13" s="405" t="s">
        <v>31</v>
      </c>
      <c r="F13" s="591" t="s">
        <v>63</v>
      </c>
      <c r="G13" s="592"/>
      <c r="H13" s="592"/>
      <c r="I13" s="592"/>
      <c r="J13" s="405" t="s">
        <v>12</v>
      </c>
      <c r="K13" s="405" t="s">
        <v>1336</v>
      </c>
      <c r="L13" s="593" t="s">
        <v>1337</v>
      </c>
      <c r="M13" s="592"/>
      <c r="N13" s="591" t="s">
        <v>1331</v>
      </c>
      <c r="O13" s="592"/>
      <c r="P13" s="592"/>
      <c r="Q13" s="594"/>
      <c r="R13" s="352"/>
      <c r="T13" s="353" t="s">
        <v>1361</v>
      </c>
      <c r="U13" s="354" t="s">
        <v>24</v>
      </c>
      <c r="V13" s="354" t="s">
        <v>1362</v>
      </c>
      <c r="W13" s="354" t="s">
        <v>1363</v>
      </c>
      <c r="X13" s="354" t="s">
        <v>1364</v>
      </c>
      <c r="Y13" s="354" t="s">
        <v>1365</v>
      </c>
      <c r="Z13" s="354" t="s">
        <v>1366</v>
      </c>
      <c r="AA13" s="355" t="s">
        <v>1367</v>
      </c>
    </row>
    <row r="14" spans="2:63" s="338" customFormat="1" ht="29.25" customHeight="1">
      <c r="B14" s="339"/>
      <c r="C14" s="356" t="s">
        <v>1329</v>
      </c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595">
        <f>N15+N34</f>
        <v>0</v>
      </c>
      <c r="O14" s="596"/>
      <c r="P14" s="596"/>
      <c r="Q14" s="596"/>
      <c r="R14" s="340"/>
      <c r="T14" s="357"/>
      <c r="U14" s="341"/>
      <c r="V14" s="341"/>
      <c r="W14" s="358" t="e">
        <f>W15+W34+#REF!</f>
        <v>#REF!</v>
      </c>
      <c r="X14" s="341"/>
      <c r="Y14" s="358" t="e">
        <f>Y15+Y34+#REF!</f>
        <v>#REF!</v>
      </c>
      <c r="Z14" s="341"/>
      <c r="AA14" s="359" t="e">
        <f>AA15+AA34+#REF!</f>
        <v>#REF!</v>
      </c>
      <c r="AT14" s="336" t="s">
        <v>1368</v>
      </c>
      <c r="AU14" s="336" t="s">
        <v>1360</v>
      </c>
      <c r="BK14" s="360" t="e">
        <f>BK15+BK34+#REF!</f>
        <v>#REF!</v>
      </c>
    </row>
    <row r="15" spans="2:63" s="361" customFormat="1" ht="37.35" customHeight="1">
      <c r="B15" s="362"/>
      <c r="C15" s="363"/>
      <c r="D15" s="364" t="s">
        <v>1380</v>
      </c>
      <c r="E15" s="364"/>
      <c r="F15" s="364"/>
      <c r="G15" s="364"/>
      <c r="H15" s="364"/>
      <c r="I15" s="364"/>
      <c r="J15" s="364"/>
      <c r="K15" s="364"/>
      <c r="L15" s="364"/>
      <c r="M15" s="364"/>
      <c r="N15" s="587">
        <f>BK15</f>
        <v>0</v>
      </c>
      <c r="O15" s="588"/>
      <c r="P15" s="588"/>
      <c r="Q15" s="588"/>
      <c r="R15" s="365"/>
      <c r="T15" s="366"/>
      <c r="U15" s="363"/>
      <c r="V15" s="363"/>
      <c r="W15" s="367">
        <f>W16+W24</f>
        <v>4.625</v>
      </c>
      <c r="X15" s="363"/>
      <c r="Y15" s="367">
        <f>Y16+Y24</f>
        <v>0</v>
      </c>
      <c r="Z15" s="363"/>
      <c r="AA15" s="368">
        <f>AA16+AA24</f>
        <v>0</v>
      </c>
      <c r="AR15" s="369" t="s">
        <v>2</v>
      </c>
      <c r="AT15" s="370" t="s">
        <v>1368</v>
      </c>
      <c r="AU15" s="370" t="s">
        <v>1369</v>
      </c>
      <c r="AY15" s="369" t="s">
        <v>1370</v>
      </c>
      <c r="BK15" s="371">
        <f>BK16+BK24</f>
        <v>0</v>
      </c>
    </row>
    <row r="16" spans="2:63" s="361" customFormat="1" ht="19.899999999999999" customHeight="1">
      <c r="B16" s="362"/>
      <c r="C16" s="363"/>
      <c r="D16" s="372" t="s">
        <v>1381</v>
      </c>
      <c r="E16" s="372"/>
      <c r="F16" s="372"/>
      <c r="G16" s="372"/>
      <c r="H16" s="372"/>
      <c r="I16" s="372"/>
      <c r="J16" s="372"/>
      <c r="K16" s="372"/>
      <c r="L16" s="372"/>
      <c r="M16" s="372"/>
      <c r="N16" s="589">
        <f>BK16</f>
        <v>0</v>
      </c>
      <c r="O16" s="590"/>
      <c r="P16" s="590"/>
      <c r="Q16" s="590"/>
      <c r="R16" s="365"/>
      <c r="T16" s="366"/>
      <c r="U16" s="363"/>
      <c r="V16" s="363"/>
      <c r="W16" s="367">
        <f>SUM(W17:W23)</f>
        <v>3.0150000000000001</v>
      </c>
      <c r="X16" s="363"/>
      <c r="Y16" s="367">
        <f>SUM(Y17:Y23)</f>
        <v>0</v>
      </c>
      <c r="Z16" s="363"/>
      <c r="AA16" s="368">
        <f>SUM(AA17:AA23)</f>
        <v>0</v>
      </c>
      <c r="AR16" s="369" t="s">
        <v>2</v>
      </c>
      <c r="AT16" s="370" t="s">
        <v>1368</v>
      </c>
      <c r="AU16" s="370" t="s">
        <v>1</v>
      </c>
      <c r="AY16" s="369" t="s">
        <v>1370</v>
      </c>
      <c r="BK16" s="371">
        <f>SUM(BK17:BK23)</f>
        <v>0</v>
      </c>
    </row>
    <row r="17" spans="2:65" s="338" customFormat="1" ht="31.5" customHeight="1">
      <c r="B17" s="373"/>
      <c r="C17" s="374" t="s">
        <v>1</v>
      </c>
      <c r="D17" s="374" t="s">
        <v>1338</v>
      </c>
      <c r="E17" s="375" t="s">
        <v>1383</v>
      </c>
      <c r="F17" s="597" t="s">
        <v>1632</v>
      </c>
      <c r="G17" s="598"/>
      <c r="H17" s="598"/>
      <c r="I17" s="598"/>
      <c r="J17" s="376" t="s">
        <v>8</v>
      </c>
      <c r="K17" s="377">
        <v>25</v>
      </c>
      <c r="L17" s="599">
        <v>0</v>
      </c>
      <c r="M17" s="598"/>
      <c r="N17" s="599">
        <f>ROUND(L17*K17,2)</f>
        <v>0</v>
      </c>
      <c r="O17" s="598"/>
      <c r="P17" s="598"/>
      <c r="Q17" s="598"/>
      <c r="R17" s="378"/>
      <c r="T17" s="379" t="s">
        <v>1111</v>
      </c>
      <c r="U17" s="380" t="s">
        <v>1330</v>
      </c>
      <c r="V17" s="381">
        <v>8.3000000000000004E-2</v>
      </c>
      <c r="W17" s="381">
        <f>V17*K17</f>
        <v>2.0750000000000002</v>
      </c>
      <c r="X17" s="381">
        <v>0</v>
      </c>
      <c r="Y17" s="381">
        <f>X17*K17</f>
        <v>0</v>
      </c>
      <c r="Z17" s="381">
        <v>0</v>
      </c>
      <c r="AA17" s="382">
        <f>Z17*K17</f>
        <v>0</v>
      </c>
      <c r="AR17" s="336" t="s">
        <v>1385</v>
      </c>
      <c r="AT17" s="336" t="s">
        <v>1338</v>
      </c>
      <c r="AU17" s="336" t="s">
        <v>2</v>
      </c>
      <c r="AY17" s="336" t="s">
        <v>1370</v>
      </c>
      <c r="BE17" s="383">
        <f>IF(U17="základní",N17,0)</f>
        <v>0</v>
      </c>
      <c r="BF17" s="383">
        <f>IF(U17="snížená",N17,0)</f>
        <v>0</v>
      </c>
      <c r="BG17" s="383">
        <f>IF(U17="zákl. přenesená",N17,0)</f>
        <v>0</v>
      </c>
      <c r="BH17" s="383">
        <f>IF(U17="sníž. přenesená",N17,0)</f>
        <v>0</v>
      </c>
      <c r="BI17" s="383">
        <f>IF(U17="nulová",N17,0)</f>
        <v>0</v>
      </c>
      <c r="BJ17" s="336" t="s">
        <v>1</v>
      </c>
      <c r="BK17" s="383">
        <f>ROUND(L17*K17,2)</f>
        <v>0</v>
      </c>
      <c r="BL17" s="336" t="s">
        <v>1385</v>
      </c>
      <c r="BM17" s="336" t="s">
        <v>1937</v>
      </c>
    </row>
    <row r="18" spans="2:65" s="338" customFormat="1" ht="22.5" customHeight="1">
      <c r="B18" s="339"/>
      <c r="C18" s="409"/>
      <c r="D18" s="409"/>
      <c r="E18" s="409"/>
      <c r="F18" s="580" t="s">
        <v>1387</v>
      </c>
      <c r="G18" s="581"/>
      <c r="H18" s="581"/>
      <c r="I18" s="581"/>
      <c r="J18" s="409"/>
      <c r="K18" s="409"/>
      <c r="L18" s="409"/>
      <c r="M18" s="409"/>
      <c r="N18" s="409"/>
      <c r="O18" s="409"/>
      <c r="P18" s="409"/>
      <c r="Q18" s="409"/>
      <c r="R18" s="340"/>
      <c r="T18" s="388"/>
      <c r="U18" s="409"/>
      <c r="V18" s="409"/>
      <c r="W18" s="409"/>
      <c r="X18" s="409"/>
      <c r="Y18" s="409"/>
      <c r="Z18" s="409"/>
      <c r="AA18" s="389"/>
      <c r="AT18" s="336" t="s">
        <v>1377</v>
      </c>
      <c r="AU18" s="336" t="s">
        <v>2</v>
      </c>
    </row>
    <row r="19" spans="2:65" s="338" customFormat="1" ht="22.5" customHeight="1">
      <c r="B19" s="373"/>
      <c r="C19" s="384" t="s">
        <v>2</v>
      </c>
      <c r="D19" s="384" t="s">
        <v>1346</v>
      </c>
      <c r="E19" s="385" t="s">
        <v>1388</v>
      </c>
      <c r="F19" s="600" t="s">
        <v>1389</v>
      </c>
      <c r="G19" s="601"/>
      <c r="H19" s="601"/>
      <c r="I19" s="601"/>
      <c r="J19" s="386" t="s">
        <v>1346</v>
      </c>
      <c r="K19" s="387">
        <v>25</v>
      </c>
      <c r="L19" s="602">
        <v>0</v>
      </c>
      <c r="M19" s="601"/>
      <c r="N19" s="602">
        <f>ROUND(L19*K19,2)</f>
        <v>0</v>
      </c>
      <c r="O19" s="598"/>
      <c r="P19" s="598"/>
      <c r="Q19" s="598"/>
      <c r="R19" s="378"/>
      <c r="T19" s="379" t="s">
        <v>1111</v>
      </c>
      <c r="U19" s="380" t="s">
        <v>1330</v>
      </c>
      <c r="V19" s="381">
        <v>0</v>
      </c>
      <c r="W19" s="381">
        <f>V19*K19</f>
        <v>0</v>
      </c>
      <c r="X19" s="381">
        <v>0</v>
      </c>
      <c r="Y19" s="381">
        <f>X19*K19</f>
        <v>0</v>
      </c>
      <c r="Z19" s="381">
        <v>0</v>
      </c>
      <c r="AA19" s="382">
        <f>Z19*K19</f>
        <v>0</v>
      </c>
      <c r="AR19" s="336" t="s">
        <v>1390</v>
      </c>
      <c r="AT19" s="336" t="s">
        <v>1346</v>
      </c>
      <c r="AU19" s="336" t="s">
        <v>2</v>
      </c>
      <c r="AY19" s="336" t="s">
        <v>1370</v>
      </c>
      <c r="BE19" s="383">
        <f>IF(U19="základní",N19,0)</f>
        <v>0</v>
      </c>
      <c r="BF19" s="383">
        <f>IF(U19="snížená",N19,0)</f>
        <v>0</v>
      </c>
      <c r="BG19" s="383">
        <f>IF(U19="zákl. přenesená",N19,0)</f>
        <v>0</v>
      </c>
      <c r="BH19" s="383">
        <f>IF(U19="sníž. přenesená",N19,0)</f>
        <v>0</v>
      </c>
      <c r="BI19" s="383">
        <f>IF(U19="nulová",N19,0)</f>
        <v>0</v>
      </c>
      <c r="BJ19" s="336" t="s">
        <v>1</v>
      </c>
      <c r="BK19" s="383">
        <f>ROUND(L19*K19,2)</f>
        <v>0</v>
      </c>
      <c r="BL19" s="336" t="s">
        <v>1385</v>
      </c>
      <c r="BM19" s="336" t="s">
        <v>1938</v>
      </c>
    </row>
    <row r="20" spans="2:65" s="338" customFormat="1" ht="22.5" customHeight="1">
      <c r="B20" s="373"/>
      <c r="C20" s="384" t="s">
        <v>3</v>
      </c>
      <c r="D20" s="384" t="s">
        <v>1346</v>
      </c>
      <c r="E20" s="385" t="s">
        <v>1392</v>
      </c>
      <c r="F20" s="600" t="s">
        <v>1635</v>
      </c>
      <c r="G20" s="601"/>
      <c r="H20" s="601"/>
      <c r="I20" s="601"/>
      <c r="J20" s="386" t="s">
        <v>8</v>
      </c>
      <c r="K20" s="387">
        <v>20</v>
      </c>
      <c r="L20" s="602">
        <v>0</v>
      </c>
      <c r="M20" s="601"/>
      <c r="N20" s="602">
        <f>ROUND(L20*K20,2)</f>
        <v>0</v>
      </c>
      <c r="O20" s="598"/>
      <c r="P20" s="598"/>
      <c r="Q20" s="598"/>
      <c r="R20" s="378"/>
      <c r="T20" s="379" t="s">
        <v>1111</v>
      </c>
      <c r="U20" s="380" t="s">
        <v>1330</v>
      </c>
      <c r="V20" s="381">
        <v>0</v>
      </c>
      <c r="W20" s="381">
        <f>V20*K20</f>
        <v>0</v>
      </c>
      <c r="X20" s="381">
        <v>0</v>
      </c>
      <c r="Y20" s="381">
        <f>X20*K20</f>
        <v>0</v>
      </c>
      <c r="Z20" s="381">
        <v>0</v>
      </c>
      <c r="AA20" s="382">
        <f>Z20*K20</f>
        <v>0</v>
      </c>
      <c r="AR20" s="336" t="s">
        <v>1390</v>
      </c>
      <c r="AT20" s="336" t="s">
        <v>1346</v>
      </c>
      <c r="AU20" s="336" t="s">
        <v>2</v>
      </c>
      <c r="AY20" s="336" t="s">
        <v>1370</v>
      </c>
      <c r="BE20" s="383">
        <f>IF(U20="základní",N20,0)</f>
        <v>0</v>
      </c>
      <c r="BF20" s="383">
        <f>IF(U20="snížená",N20,0)</f>
        <v>0</v>
      </c>
      <c r="BG20" s="383">
        <f>IF(U20="zákl. přenesená",N20,0)</f>
        <v>0</v>
      </c>
      <c r="BH20" s="383">
        <f>IF(U20="sníž. přenesená",N20,0)</f>
        <v>0</v>
      </c>
      <c r="BI20" s="383">
        <f>IF(U20="nulová",N20,0)</f>
        <v>0</v>
      </c>
      <c r="BJ20" s="336" t="s">
        <v>1</v>
      </c>
      <c r="BK20" s="383">
        <f>ROUND(L20*K20,2)</f>
        <v>0</v>
      </c>
      <c r="BL20" s="336" t="s">
        <v>1385</v>
      </c>
      <c r="BM20" s="336" t="s">
        <v>1939</v>
      </c>
    </row>
    <row r="21" spans="2:65" s="338" customFormat="1" ht="22.5" customHeight="1">
      <c r="B21" s="373"/>
      <c r="C21" s="384" t="s">
        <v>1345</v>
      </c>
      <c r="D21" s="384" t="s">
        <v>1346</v>
      </c>
      <c r="E21" s="385" t="s">
        <v>1396</v>
      </c>
      <c r="F21" s="600" t="s">
        <v>1397</v>
      </c>
      <c r="G21" s="601"/>
      <c r="H21" s="601"/>
      <c r="I21" s="601"/>
      <c r="J21" s="386" t="s">
        <v>8</v>
      </c>
      <c r="K21" s="387">
        <v>10</v>
      </c>
      <c r="L21" s="602">
        <v>0</v>
      </c>
      <c r="M21" s="601"/>
      <c r="N21" s="602">
        <f>ROUND(L21*K21,2)</f>
        <v>0</v>
      </c>
      <c r="O21" s="598"/>
      <c r="P21" s="598"/>
      <c r="Q21" s="598"/>
      <c r="R21" s="378"/>
      <c r="T21" s="379" t="s">
        <v>1111</v>
      </c>
      <c r="U21" s="380" t="s">
        <v>1330</v>
      </c>
      <c r="V21" s="381">
        <v>0</v>
      </c>
      <c r="W21" s="381">
        <f>V21*K21</f>
        <v>0</v>
      </c>
      <c r="X21" s="381">
        <v>0</v>
      </c>
      <c r="Y21" s="381">
        <f>X21*K21</f>
        <v>0</v>
      </c>
      <c r="Z21" s="381">
        <v>0</v>
      </c>
      <c r="AA21" s="382">
        <f>Z21*K21</f>
        <v>0</v>
      </c>
      <c r="AR21" s="336" t="s">
        <v>1390</v>
      </c>
      <c r="AT21" s="336" t="s">
        <v>1346</v>
      </c>
      <c r="AU21" s="336" t="s">
        <v>2</v>
      </c>
      <c r="AY21" s="336" t="s">
        <v>1370</v>
      </c>
      <c r="BE21" s="383">
        <f>IF(U21="základní",N21,0)</f>
        <v>0</v>
      </c>
      <c r="BF21" s="383">
        <f>IF(U21="snížená",N21,0)</f>
        <v>0</v>
      </c>
      <c r="BG21" s="383">
        <f>IF(U21="zákl. přenesená",N21,0)</f>
        <v>0</v>
      </c>
      <c r="BH21" s="383">
        <f>IF(U21="sníž. přenesená",N21,0)</f>
        <v>0</v>
      </c>
      <c r="BI21" s="383">
        <f>IF(U21="nulová",N21,0)</f>
        <v>0</v>
      </c>
      <c r="BJ21" s="336" t="s">
        <v>1</v>
      </c>
      <c r="BK21" s="383">
        <f>ROUND(L21*K21,2)</f>
        <v>0</v>
      </c>
      <c r="BL21" s="336" t="s">
        <v>1385</v>
      </c>
      <c r="BM21" s="336" t="s">
        <v>1940</v>
      </c>
    </row>
    <row r="22" spans="2:65" s="338" customFormat="1" ht="31.5" customHeight="1">
      <c r="B22" s="373"/>
      <c r="C22" s="374" t="s">
        <v>1350</v>
      </c>
      <c r="D22" s="374" t="s">
        <v>1338</v>
      </c>
      <c r="E22" s="375" t="s">
        <v>1399</v>
      </c>
      <c r="F22" s="597" t="s">
        <v>1400</v>
      </c>
      <c r="G22" s="598"/>
      <c r="H22" s="598"/>
      <c r="I22" s="598"/>
      <c r="J22" s="376" t="s">
        <v>8</v>
      </c>
      <c r="K22" s="377">
        <v>10</v>
      </c>
      <c r="L22" s="599">
        <v>0</v>
      </c>
      <c r="M22" s="598"/>
      <c r="N22" s="599">
        <f>ROUND(L22*K22,2)</f>
        <v>0</v>
      </c>
      <c r="O22" s="598"/>
      <c r="P22" s="598"/>
      <c r="Q22" s="598"/>
      <c r="R22" s="378"/>
      <c r="T22" s="379" t="s">
        <v>1111</v>
      </c>
      <c r="U22" s="380" t="s">
        <v>1330</v>
      </c>
      <c r="V22" s="381">
        <v>9.4E-2</v>
      </c>
      <c r="W22" s="381">
        <f>V22*K22</f>
        <v>0.94</v>
      </c>
      <c r="X22" s="381">
        <v>0</v>
      </c>
      <c r="Y22" s="381">
        <f>X22*K22</f>
        <v>0</v>
      </c>
      <c r="Z22" s="381">
        <v>0</v>
      </c>
      <c r="AA22" s="382">
        <f>Z22*K22</f>
        <v>0</v>
      </c>
      <c r="AR22" s="336" t="s">
        <v>1385</v>
      </c>
      <c r="AT22" s="336" t="s">
        <v>1338</v>
      </c>
      <c r="AU22" s="336" t="s">
        <v>2</v>
      </c>
      <c r="AY22" s="336" t="s">
        <v>1370</v>
      </c>
      <c r="BE22" s="383">
        <f>IF(U22="základní",N22,0)</f>
        <v>0</v>
      </c>
      <c r="BF22" s="383">
        <f>IF(U22="snížená",N22,0)</f>
        <v>0</v>
      </c>
      <c r="BG22" s="383">
        <f>IF(U22="zákl. přenesená",N22,0)</f>
        <v>0</v>
      </c>
      <c r="BH22" s="383">
        <f>IF(U22="sníž. přenesená",N22,0)</f>
        <v>0</v>
      </c>
      <c r="BI22" s="383">
        <f>IF(U22="nulová",N22,0)</f>
        <v>0</v>
      </c>
      <c r="BJ22" s="336" t="s">
        <v>1</v>
      </c>
      <c r="BK22" s="383">
        <f>ROUND(L22*K22,2)</f>
        <v>0</v>
      </c>
      <c r="BL22" s="336" t="s">
        <v>1385</v>
      </c>
      <c r="BM22" s="336" t="s">
        <v>1941</v>
      </c>
    </row>
    <row r="23" spans="2:65" s="338" customFormat="1" ht="22.5" customHeight="1">
      <c r="B23" s="373"/>
      <c r="C23" s="384" t="s">
        <v>1353</v>
      </c>
      <c r="D23" s="384" t="s">
        <v>1346</v>
      </c>
      <c r="E23" s="385" t="s">
        <v>1402</v>
      </c>
      <c r="F23" s="600" t="s">
        <v>1403</v>
      </c>
      <c r="G23" s="601"/>
      <c r="H23" s="601"/>
      <c r="I23" s="601"/>
      <c r="J23" s="386" t="s">
        <v>1346</v>
      </c>
      <c r="K23" s="387">
        <v>10</v>
      </c>
      <c r="L23" s="602">
        <v>0</v>
      </c>
      <c r="M23" s="601"/>
      <c r="N23" s="602">
        <f>ROUND(L23*K23,2)</f>
        <v>0</v>
      </c>
      <c r="O23" s="598"/>
      <c r="P23" s="598"/>
      <c r="Q23" s="598"/>
      <c r="R23" s="378"/>
      <c r="T23" s="379" t="s">
        <v>1111</v>
      </c>
      <c r="U23" s="380" t="s">
        <v>1330</v>
      </c>
      <c r="V23" s="381">
        <v>0</v>
      </c>
      <c r="W23" s="381">
        <f>V23*K23</f>
        <v>0</v>
      </c>
      <c r="X23" s="381">
        <v>0</v>
      </c>
      <c r="Y23" s="381">
        <f>X23*K23</f>
        <v>0</v>
      </c>
      <c r="Z23" s="381">
        <v>0</v>
      </c>
      <c r="AA23" s="382">
        <f>Z23*K23</f>
        <v>0</v>
      </c>
      <c r="AR23" s="336" t="s">
        <v>1390</v>
      </c>
      <c r="AT23" s="336" t="s">
        <v>1346</v>
      </c>
      <c r="AU23" s="336" t="s">
        <v>2</v>
      </c>
      <c r="AY23" s="336" t="s">
        <v>1370</v>
      </c>
      <c r="BE23" s="383">
        <f>IF(U23="základní",N23,0)</f>
        <v>0</v>
      </c>
      <c r="BF23" s="383">
        <f>IF(U23="snížená",N23,0)</f>
        <v>0</v>
      </c>
      <c r="BG23" s="383">
        <f>IF(U23="zákl. přenesená",N23,0)</f>
        <v>0</v>
      </c>
      <c r="BH23" s="383">
        <f>IF(U23="sníž. přenesená",N23,0)</f>
        <v>0</v>
      </c>
      <c r="BI23" s="383">
        <f>IF(U23="nulová",N23,0)</f>
        <v>0</v>
      </c>
      <c r="BJ23" s="336" t="s">
        <v>1</v>
      </c>
      <c r="BK23" s="383">
        <f>ROUND(L23*K23,2)</f>
        <v>0</v>
      </c>
      <c r="BL23" s="336" t="s">
        <v>1385</v>
      </c>
      <c r="BM23" s="336" t="s">
        <v>1942</v>
      </c>
    </row>
    <row r="24" spans="2:65" s="361" customFormat="1" ht="29.85" customHeight="1">
      <c r="B24" s="362"/>
      <c r="C24" s="363"/>
      <c r="D24" s="372" t="s">
        <v>1519</v>
      </c>
      <c r="E24" s="372"/>
      <c r="F24" s="372"/>
      <c r="G24" s="372"/>
      <c r="H24" s="372"/>
      <c r="I24" s="372"/>
      <c r="J24" s="372"/>
      <c r="K24" s="372"/>
      <c r="L24" s="372"/>
      <c r="M24" s="372"/>
      <c r="N24" s="603">
        <f>BK24</f>
        <v>0</v>
      </c>
      <c r="O24" s="604"/>
      <c r="P24" s="604"/>
      <c r="Q24" s="604"/>
      <c r="R24" s="365"/>
      <c r="T24" s="366"/>
      <c r="U24" s="363"/>
      <c r="V24" s="363"/>
      <c r="W24" s="367">
        <f>SUM(W25:W33)</f>
        <v>1.6099999999999999</v>
      </c>
      <c r="X24" s="363"/>
      <c r="Y24" s="367">
        <f>SUM(Y25:Y33)</f>
        <v>0</v>
      </c>
      <c r="Z24" s="363"/>
      <c r="AA24" s="368">
        <f>SUM(AA25:AA33)</f>
        <v>0</v>
      </c>
      <c r="AR24" s="369" t="s">
        <v>2</v>
      </c>
      <c r="AT24" s="370" t="s">
        <v>1368</v>
      </c>
      <c r="AU24" s="370" t="s">
        <v>1</v>
      </c>
      <c r="AY24" s="369" t="s">
        <v>1370</v>
      </c>
      <c r="BK24" s="371">
        <f>SUM(BK25:BK33)</f>
        <v>0</v>
      </c>
    </row>
    <row r="25" spans="2:65" s="338" customFormat="1" ht="22.5" customHeight="1">
      <c r="B25" s="373"/>
      <c r="C25" s="374" t="s">
        <v>1354</v>
      </c>
      <c r="D25" s="374" t="s">
        <v>1338</v>
      </c>
      <c r="E25" s="375" t="s">
        <v>1424</v>
      </c>
      <c r="F25" s="597" t="s">
        <v>1525</v>
      </c>
      <c r="G25" s="598"/>
      <c r="H25" s="598"/>
      <c r="I25" s="598"/>
      <c r="J25" s="376" t="s">
        <v>8</v>
      </c>
      <c r="K25" s="377">
        <v>35</v>
      </c>
      <c r="L25" s="599">
        <v>0</v>
      </c>
      <c r="M25" s="598"/>
      <c r="N25" s="599">
        <f>ROUND(L25*K25,2)</f>
        <v>0</v>
      </c>
      <c r="O25" s="598"/>
      <c r="P25" s="598"/>
      <c r="Q25" s="598"/>
      <c r="R25" s="378"/>
      <c r="T25" s="379" t="s">
        <v>1111</v>
      </c>
      <c r="U25" s="380" t="s">
        <v>1330</v>
      </c>
      <c r="V25" s="381">
        <v>4.5999999999999999E-2</v>
      </c>
      <c r="W25" s="381">
        <f>V25*K25</f>
        <v>1.6099999999999999</v>
      </c>
      <c r="X25" s="381">
        <v>0</v>
      </c>
      <c r="Y25" s="381">
        <f>X25*K25</f>
        <v>0</v>
      </c>
      <c r="Z25" s="381">
        <v>0</v>
      </c>
      <c r="AA25" s="382">
        <f>Z25*K25</f>
        <v>0</v>
      </c>
      <c r="AR25" s="336" t="s">
        <v>1385</v>
      </c>
      <c r="AT25" s="336" t="s">
        <v>1338</v>
      </c>
      <c r="AU25" s="336" t="s">
        <v>2</v>
      </c>
      <c r="AY25" s="336" t="s">
        <v>1370</v>
      </c>
      <c r="BE25" s="383">
        <f>IF(U25="základní",N25,0)</f>
        <v>0</v>
      </c>
      <c r="BF25" s="383">
        <f>IF(U25="snížená",N25,0)</f>
        <v>0</v>
      </c>
      <c r="BG25" s="383">
        <f>IF(U25="zákl. přenesená",N25,0)</f>
        <v>0</v>
      </c>
      <c r="BH25" s="383">
        <f>IF(U25="sníž. přenesená",N25,0)</f>
        <v>0</v>
      </c>
      <c r="BI25" s="383">
        <f>IF(U25="nulová",N25,0)</f>
        <v>0</v>
      </c>
      <c r="BJ25" s="336" t="s">
        <v>1</v>
      </c>
      <c r="BK25" s="383">
        <f>ROUND(L25*K25,2)</f>
        <v>0</v>
      </c>
      <c r="BL25" s="336" t="s">
        <v>1385</v>
      </c>
      <c r="BM25" s="336" t="s">
        <v>1943</v>
      </c>
    </row>
    <row r="26" spans="2:65" s="338" customFormat="1" ht="31.5" customHeight="1">
      <c r="B26" s="373"/>
      <c r="C26" s="384" t="s">
        <v>1355</v>
      </c>
      <c r="D26" s="384" t="s">
        <v>1346</v>
      </c>
      <c r="E26" s="385" t="s">
        <v>1533</v>
      </c>
      <c r="F26" s="600" t="s">
        <v>1659</v>
      </c>
      <c r="G26" s="601"/>
      <c r="H26" s="601"/>
      <c r="I26" s="601"/>
      <c r="J26" s="386" t="s">
        <v>8</v>
      </c>
      <c r="K26" s="387">
        <v>15</v>
      </c>
      <c r="L26" s="602">
        <v>0</v>
      </c>
      <c r="M26" s="601"/>
      <c r="N26" s="602">
        <f>ROUND(L26*K26,2)</f>
        <v>0</v>
      </c>
      <c r="O26" s="598"/>
      <c r="P26" s="598"/>
      <c r="Q26" s="598"/>
      <c r="R26" s="378"/>
      <c r="T26" s="379" t="s">
        <v>1111</v>
      </c>
      <c r="U26" s="380" t="s">
        <v>1330</v>
      </c>
      <c r="V26" s="381">
        <v>0</v>
      </c>
      <c r="W26" s="381">
        <f>V26*K26</f>
        <v>0</v>
      </c>
      <c r="X26" s="381">
        <v>0</v>
      </c>
      <c r="Y26" s="381">
        <f>X26*K26</f>
        <v>0</v>
      </c>
      <c r="Z26" s="381">
        <v>0</v>
      </c>
      <c r="AA26" s="382">
        <f>Z26*K26</f>
        <v>0</v>
      </c>
      <c r="AR26" s="336" t="s">
        <v>1390</v>
      </c>
      <c r="AT26" s="336" t="s">
        <v>1346</v>
      </c>
      <c r="AU26" s="336" t="s">
        <v>2</v>
      </c>
      <c r="AY26" s="336" t="s">
        <v>1370</v>
      </c>
      <c r="BE26" s="383">
        <f>IF(U26="základní",N26,0)</f>
        <v>0</v>
      </c>
      <c r="BF26" s="383">
        <f>IF(U26="snížená",N26,0)</f>
        <v>0</v>
      </c>
      <c r="BG26" s="383">
        <f>IF(U26="zákl. přenesená",N26,0)</f>
        <v>0</v>
      </c>
      <c r="BH26" s="383">
        <f>IF(U26="sníž. přenesená",N26,0)</f>
        <v>0</v>
      </c>
      <c r="BI26" s="383">
        <f>IF(U26="nulová",N26,0)</f>
        <v>0</v>
      </c>
      <c r="BJ26" s="336" t="s">
        <v>1</v>
      </c>
      <c r="BK26" s="383">
        <f>ROUND(L26*K26,2)</f>
        <v>0</v>
      </c>
      <c r="BL26" s="336" t="s">
        <v>1385</v>
      </c>
      <c r="BM26" s="336" t="s">
        <v>1944</v>
      </c>
    </row>
    <row r="27" spans="2:65" s="338" customFormat="1" ht="30" customHeight="1">
      <c r="B27" s="339"/>
      <c r="C27" s="409"/>
      <c r="D27" s="409"/>
      <c r="E27" s="409"/>
      <c r="F27" s="580" t="s">
        <v>1659</v>
      </c>
      <c r="G27" s="581"/>
      <c r="H27" s="581"/>
      <c r="I27" s="581"/>
      <c r="J27" s="409"/>
      <c r="K27" s="409"/>
      <c r="L27" s="409"/>
      <c r="M27" s="409"/>
      <c r="N27" s="409"/>
      <c r="O27" s="409"/>
      <c r="P27" s="409"/>
      <c r="Q27" s="409"/>
      <c r="R27" s="340"/>
      <c r="T27" s="388"/>
      <c r="U27" s="409"/>
      <c r="V27" s="409"/>
      <c r="W27" s="409"/>
      <c r="X27" s="409"/>
      <c r="Y27" s="409"/>
      <c r="Z27" s="409"/>
      <c r="AA27" s="389"/>
      <c r="AT27" s="336" t="s">
        <v>1377</v>
      </c>
      <c r="AU27" s="336" t="s">
        <v>2</v>
      </c>
    </row>
    <row r="28" spans="2:65" s="338" customFormat="1" ht="31.5" customHeight="1">
      <c r="B28" s="373"/>
      <c r="C28" s="384" t="s">
        <v>4</v>
      </c>
      <c r="D28" s="384" t="s">
        <v>1346</v>
      </c>
      <c r="E28" s="385" t="s">
        <v>1662</v>
      </c>
      <c r="F28" s="600" t="s">
        <v>1945</v>
      </c>
      <c r="G28" s="601"/>
      <c r="H28" s="601"/>
      <c r="I28" s="601"/>
      <c r="J28" s="386" t="s">
        <v>8</v>
      </c>
      <c r="K28" s="387">
        <v>20</v>
      </c>
      <c r="L28" s="602">
        <v>0</v>
      </c>
      <c r="M28" s="601"/>
      <c r="N28" s="602">
        <f>ROUND(L28*K28,2)</f>
        <v>0</v>
      </c>
      <c r="O28" s="598"/>
      <c r="P28" s="598"/>
      <c r="Q28" s="598"/>
      <c r="R28" s="378"/>
      <c r="T28" s="379" t="s">
        <v>1111</v>
      </c>
      <c r="U28" s="380" t="s">
        <v>1330</v>
      </c>
      <c r="V28" s="381">
        <v>0</v>
      </c>
      <c r="W28" s="381">
        <f>V28*K28</f>
        <v>0</v>
      </c>
      <c r="X28" s="381">
        <v>0</v>
      </c>
      <c r="Y28" s="381">
        <f>X28*K28</f>
        <v>0</v>
      </c>
      <c r="Z28" s="381">
        <v>0</v>
      </c>
      <c r="AA28" s="382">
        <f>Z28*K28</f>
        <v>0</v>
      </c>
      <c r="AR28" s="336" t="s">
        <v>1390</v>
      </c>
      <c r="AT28" s="336" t="s">
        <v>1346</v>
      </c>
      <c r="AU28" s="336" t="s">
        <v>2</v>
      </c>
      <c r="AY28" s="336" t="s">
        <v>1370</v>
      </c>
      <c r="BE28" s="383">
        <f>IF(U28="základní",N28,0)</f>
        <v>0</v>
      </c>
      <c r="BF28" s="383">
        <f>IF(U28="snížená",N28,0)</f>
        <v>0</v>
      </c>
      <c r="BG28" s="383">
        <f>IF(U28="zákl. přenesená",N28,0)</f>
        <v>0</v>
      </c>
      <c r="BH28" s="383">
        <f>IF(U28="sníž. přenesená",N28,0)</f>
        <v>0</v>
      </c>
      <c r="BI28" s="383">
        <f>IF(U28="nulová",N28,0)</f>
        <v>0</v>
      </c>
      <c r="BJ28" s="336" t="s">
        <v>1</v>
      </c>
      <c r="BK28" s="383">
        <f>ROUND(L28*K28,2)</f>
        <v>0</v>
      </c>
      <c r="BL28" s="336" t="s">
        <v>1385</v>
      </c>
      <c r="BM28" s="336" t="s">
        <v>1946</v>
      </c>
    </row>
    <row r="29" spans="2:65" s="338" customFormat="1" ht="30" customHeight="1">
      <c r="B29" s="339"/>
      <c r="C29" s="409"/>
      <c r="D29" s="409"/>
      <c r="E29" s="409"/>
      <c r="F29" s="580" t="s">
        <v>1663</v>
      </c>
      <c r="G29" s="581"/>
      <c r="H29" s="581"/>
      <c r="I29" s="581"/>
      <c r="J29" s="409"/>
      <c r="K29" s="409"/>
      <c r="L29" s="409"/>
      <c r="M29" s="409"/>
      <c r="N29" s="409"/>
      <c r="O29" s="409"/>
      <c r="P29" s="409"/>
      <c r="Q29" s="409"/>
      <c r="R29" s="340"/>
      <c r="T29" s="388"/>
      <c r="U29" s="409"/>
      <c r="V29" s="409"/>
      <c r="W29" s="409"/>
      <c r="X29" s="409"/>
      <c r="Y29" s="409"/>
      <c r="Z29" s="409"/>
      <c r="AA29" s="389"/>
      <c r="AT29" s="336" t="s">
        <v>1377</v>
      </c>
      <c r="AU29" s="336" t="s">
        <v>2</v>
      </c>
    </row>
    <row r="30" spans="2:65" s="338" customFormat="1" ht="31.5" customHeight="1">
      <c r="B30" s="373"/>
      <c r="C30" s="384" t="s">
        <v>1358</v>
      </c>
      <c r="D30" s="384" t="s">
        <v>1346</v>
      </c>
      <c r="E30" s="385" t="s">
        <v>1665</v>
      </c>
      <c r="F30" s="600" t="s">
        <v>1666</v>
      </c>
      <c r="G30" s="601"/>
      <c r="H30" s="601"/>
      <c r="I30" s="601"/>
      <c r="J30" s="386" t="s">
        <v>832</v>
      </c>
      <c r="K30" s="387">
        <v>15</v>
      </c>
      <c r="L30" s="602">
        <v>0</v>
      </c>
      <c r="M30" s="601"/>
      <c r="N30" s="602">
        <f>ROUND(L30*K30,2)</f>
        <v>0</v>
      </c>
      <c r="O30" s="598"/>
      <c r="P30" s="598"/>
      <c r="Q30" s="598"/>
      <c r="R30" s="378"/>
      <c r="T30" s="379" t="s">
        <v>1111</v>
      </c>
      <c r="U30" s="380" t="s">
        <v>1330</v>
      </c>
      <c r="V30" s="381">
        <v>0</v>
      </c>
      <c r="W30" s="381">
        <f>V30*K30</f>
        <v>0</v>
      </c>
      <c r="X30" s="381">
        <v>0</v>
      </c>
      <c r="Y30" s="381">
        <f>X30*K30</f>
        <v>0</v>
      </c>
      <c r="Z30" s="381">
        <v>0</v>
      </c>
      <c r="AA30" s="382">
        <f>Z30*K30</f>
        <v>0</v>
      </c>
      <c r="AR30" s="336" t="s">
        <v>1390</v>
      </c>
      <c r="AT30" s="336" t="s">
        <v>1346</v>
      </c>
      <c r="AU30" s="336" t="s">
        <v>2</v>
      </c>
      <c r="AY30" s="336" t="s">
        <v>1370</v>
      </c>
      <c r="BE30" s="383">
        <f>IF(U30="základní",N30,0)</f>
        <v>0</v>
      </c>
      <c r="BF30" s="383">
        <f>IF(U30="snížená",N30,0)</f>
        <v>0</v>
      </c>
      <c r="BG30" s="383">
        <f>IF(U30="zákl. přenesená",N30,0)</f>
        <v>0</v>
      </c>
      <c r="BH30" s="383">
        <f>IF(U30="sníž. přenesená",N30,0)</f>
        <v>0</v>
      </c>
      <c r="BI30" s="383">
        <f>IF(U30="nulová",N30,0)</f>
        <v>0</v>
      </c>
      <c r="BJ30" s="336" t="s">
        <v>1</v>
      </c>
      <c r="BK30" s="383">
        <f>ROUND(L30*K30,2)</f>
        <v>0</v>
      </c>
      <c r="BL30" s="336" t="s">
        <v>1385</v>
      </c>
      <c r="BM30" s="336" t="s">
        <v>1947</v>
      </c>
    </row>
    <row r="31" spans="2:65" s="338" customFormat="1" ht="30" customHeight="1">
      <c r="B31" s="339"/>
      <c r="C31" s="409"/>
      <c r="D31" s="409"/>
      <c r="E31" s="409"/>
      <c r="F31" s="580" t="s">
        <v>1663</v>
      </c>
      <c r="G31" s="581"/>
      <c r="H31" s="581"/>
      <c r="I31" s="581"/>
      <c r="J31" s="409"/>
      <c r="K31" s="409"/>
      <c r="L31" s="409"/>
      <c r="M31" s="409"/>
      <c r="N31" s="409"/>
      <c r="O31" s="409"/>
      <c r="P31" s="409"/>
      <c r="Q31" s="409"/>
      <c r="R31" s="340"/>
      <c r="T31" s="388"/>
      <c r="U31" s="409"/>
      <c r="V31" s="409"/>
      <c r="W31" s="409"/>
      <c r="X31" s="409"/>
      <c r="Y31" s="409"/>
      <c r="Z31" s="409"/>
      <c r="AA31" s="389"/>
      <c r="AT31" s="336" t="s">
        <v>1377</v>
      </c>
      <c r="AU31" s="336" t="s">
        <v>2</v>
      </c>
    </row>
    <row r="32" spans="2:65" s="338" customFormat="1" ht="31.5" customHeight="1">
      <c r="B32" s="373"/>
      <c r="C32" s="384" t="s">
        <v>1359</v>
      </c>
      <c r="D32" s="384" t="s">
        <v>1346</v>
      </c>
      <c r="E32" s="385" t="s">
        <v>1668</v>
      </c>
      <c r="F32" s="600" t="s">
        <v>1669</v>
      </c>
      <c r="G32" s="601"/>
      <c r="H32" s="601"/>
      <c r="I32" s="601"/>
      <c r="J32" s="386" t="s">
        <v>832</v>
      </c>
      <c r="K32" s="387">
        <v>15</v>
      </c>
      <c r="L32" s="602">
        <v>0</v>
      </c>
      <c r="M32" s="601"/>
      <c r="N32" s="602">
        <f>ROUND(L32*K32,2)</f>
        <v>0</v>
      </c>
      <c r="O32" s="598"/>
      <c r="P32" s="598"/>
      <c r="Q32" s="598"/>
      <c r="R32" s="378"/>
      <c r="T32" s="379" t="s">
        <v>1111</v>
      </c>
      <c r="U32" s="380" t="s">
        <v>1330</v>
      </c>
      <c r="V32" s="381">
        <v>0</v>
      </c>
      <c r="W32" s="381">
        <f>V32*K32</f>
        <v>0</v>
      </c>
      <c r="X32" s="381">
        <v>0</v>
      </c>
      <c r="Y32" s="381">
        <f>X32*K32</f>
        <v>0</v>
      </c>
      <c r="Z32" s="381">
        <v>0</v>
      </c>
      <c r="AA32" s="382">
        <f>Z32*K32</f>
        <v>0</v>
      </c>
      <c r="AR32" s="336" t="s">
        <v>1390</v>
      </c>
      <c r="AT32" s="336" t="s">
        <v>1346</v>
      </c>
      <c r="AU32" s="336" t="s">
        <v>2</v>
      </c>
      <c r="AY32" s="336" t="s">
        <v>1370</v>
      </c>
      <c r="BE32" s="383">
        <f>IF(U32="základní",N32,0)</f>
        <v>0</v>
      </c>
      <c r="BF32" s="383">
        <f>IF(U32="snížená",N32,0)</f>
        <v>0</v>
      </c>
      <c r="BG32" s="383">
        <f>IF(U32="zákl. přenesená",N32,0)</f>
        <v>0</v>
      </c>
      <c r="BH32" s="383">
        <f>IF(U32="sníž. přenesená",N32,0)</f>
        <v>0</v>
      </c>
      <c r="BI32" s="383">
        <f>IF(U32="nulová",N32,0)</f>
        <v>0</v>
      </c>
      <c r="BJ32" s="336" t="s">
        <v>1</v>
      </c>
      <c r="BK32" s="383">
        <f>ROUND(L32*K32,2)</f>
        <v>0</v>
      </c>
      <c r="BL32" s="336" t="s">
        <v>1385</v>
      </c>
      <c r="BM32" s="336" t="s">
        <v>1948</v>
      </c>
    </row>
    <row r="33" spans="2:65" s="338" customFormat="1" ht="30" customHeight="1">
      <c r="B33" s="339"/>
      <c r="C33" s="409"/>
      <c r="D33" s="409"/>
      <c r="E33" s="409"/>
      <c r="F33" s="580" t="s">
        <v>1663</v>
      </c>
      <c r="G33" s="581"/>
      <c r="H33" s="581"/>
      <c r="I33" s="581"/>
      <c r="J33" s="409"/>
      <c r="K33" s="409"/>
      <c r="L33" s="409"/>
      <c r="M33" s="409"/>
      <c r="N33" s="409"/>
      <c r="O33" s="409"/>
      <c r="P33" s="409"/>
      <c r="Q33" s="409"/>
      <c r="R33" s="340"/>
      <c r="T33" s="388"/>
      <c r="U33" s="409"/>
      <c r="V33" s="409"/>
      <c r="W33" s="409"/>
      <c r="X33" s="409"/>
      <c r="Y33" s="409"/>
      <c r="Z33" s="409"/>
      <c r="AA33" s="389"/>
      <c r="AT33" s="336" t="s">
        <v>1377</v>
      </c>
      <c r="AU33" s="336" t="s">
        <v>2</v>
      </c>
    </row>
    <row r="34" spans="2:65" s="361" customFormat="1" ht="37.35" customHeight="1">
      <c r="B34" s="362"/>
      <c r="C34" s="363"/>
      <c r="D34" s="364" t="s">
        <v>1332</v>
      </c>
      <c r="E34" s="364"/>
      <c r="F34" s="364"/>
      <c r="G34" s="364"/>
      <c r="H34" s="364"/>
      <c r="I34" s="364"/>
      <c r="J34" s="364"/>
      <c r="K34" s="364"/>
      <c r="L34" s="364"/>
      <c r="M34" s="364"/>
      <c r="N34" s="587">
        <f>BK34</f>
        <v>0</v>
      </c>
      <c r="O34" s="588"/>
      <c r="P34" s="588"/>
      <c r="Q34" s="588"/>
      <c r="R34" s="365"/>
      <c r="T34" s="366"/>
      <c r="U34" s="363"/>
      <c r="V34" s="363"/>
      <c r="W34" s="367">
        <f>W35</f>
        <v>5.68</v>
      </c>
      <c r="X34" s="363"/>
      <c r="Y34" s="367">
        <f>Y35</f>
        <v>0</v>
      </c>
      <c r="Z34" s="363"/>
      <c r="AA34" s="368">
        <f>AA35</f>
        <v>0</v>
      </c>
      <c r="AR34" s="369" t="s">
        <v>3</v>
      </c>
      <c r="AT34" s="370" t="s">
        <v>1368</v>
      </c>
      <c r="AU34" s="370" t="s">
        <v>1369</v>
      </c>
      <c r="AY34" s="369" t="s">
        <v>1370</v>
      </c>
      <c r="BK34" s="371">
        <f>BK35</f>
        <v>0</v>
      </c>
    </row>
    <row r="35" spans="2:65" s="361" customFormat="1" ht="19.899999999999999" customHeight="1">
      <c r="B35" s="362"/>
      <c r="C35" s="363"/>
      <c r="D35" s="372" t="s">
        <v>1333</v>
      </c>
      <c r="E35" s="372"/>
      <c r="F35" s="372"/>
      <c r="G35" s="372"/>
      <c r="H35" s="372"/>
      <c r="I35" s="372"/>
      <c r="J35" s="372"/>
      <c r="K35" s="372"/>
      <c r="L35" s="372"/>
      <c r="M35" s="372"/>
      <c r="N35" s="589">
        <f>BK35</f>
        <v>0</v>
      </c>
      <c r="O35" s="590"/>
      <c r="P35" s="590"/>
      <c r="Q35" s="590"/>
      <c r="R35" s="365"/>
      <c r="T35" s="366"/>
      <c r="U35" s="363"/>
      <c r="V35" s="363"/>
      <c r="W35" s="367">
        <f>SUM(W36:W45)</f>
        <v>5.68</v>
      </c>
      <c r="X35" s="363"/>
      <c r="Y35" s="367">
        <f>SUM(Y36:Y45)</f>
        <v>0</v>
      </c>
      <c r="Z35" s="363"/>
      <c r="AA35" s="368">
        <f>SUM(AA36:AA45)</f>
        <v>0</v>
      </c>
      <c r="AR35" s="369" t="s">
        <v>3</v>
      </c>
      <c r="AT35" s="370" t="s">
        <v>1368</v>
      </c>
      <c r="AU35" s="370" t="s">
        <v>1</v>
      </c>
      <c r="AY35" s="369" t="s">
        <v>1370</v>
      </c>
      <c r="BK35" s="371">
        <f>SUM(BK36:BK45)</f>
        <v>0</v>
      </c>
    </row>
    <row r="36" spans="2:65" s="338" customFormat="1" ht="31.5" customHeight="1">
      <c r="B36" s="373"/>
      <c r="C36" s="374" t="s">
        <v>10</v>
      </c>
      <c r="D36" s="374" t="s">
        <v>1338</v>
      </c>
      <c r="E36" s="375" t="s">
        <v>1339</v>
      </c>
      <c r="F36" s="597" t="s">
        <v>1340</v>
      </c>
      <c r="G36" s="598"/>
      <c r="H36" s="598"/>
      <c r="I36" s="598"/>
      <c r="J36" s="376" t="s">
        <v>35</v>
      </c>
      <c r="K36" s="377">
        <v>5</v>
      </c>
      <c r="L36" s="599">
        <v>0</v>
      </c>
      <c r="M36" s="598"/>
      <c r="N36" s="599">
        <f t="shared" ref="N36:N43" si="0">ROUND(L36*K36,2)</f>
        <v>0</v>
      </c>
      <c r="O36" s="598"/>
      <c r="P36" s="598"/>
      <c r="Q36" s="598"/>
      <c r="R36" s="378"/>
      <c r="T36" s="379" t="s">
        <v>1111</v>
      </c>
      <c r="U36" s="380" t="s">
        <v>1330</v>
      </c>
      <c r="V36" s="381">
        <v>0.19</v>
      </c>
      <c r="W36" s="381">
        <f t="shared" ref="W36:W45" si="1">V36*K36</f>
        <v>0.95</v>
      </c>
      <c r="X36" s="381">
        <v>0</v>
      </c>
      <c r="Y36" s="381">
        <f t="shared" ref="Y36:Y45" si="2">X36*K36</f>
        <v>0</v>
      </c>
      <c r="Z36" s="381">
        <v>0</v>
      </c>
      <c r="AA36" s="382">
        <f t="shared" ref="AA36:AA45" si="3">Z36*K36</f>
        <v>0</v>
      </c>
      <c r="AR36" s="336" t="s">
        <v>1371</v>
      </c>
      <c r="AT36" s="336" t="s">
        <v>1338</v>
      </c>
      <c r="AU36" s="336" t="s">
        <v>2</v>
      </c>
      <c r="AY36" s="336" t="s">
        <v>1370</v>
      </c>
      <c r="BE36" s="383">
        <f t="shared" ref="BE36:BE45" si="4">IF(U36="základní",N36,0)</f>
        <v>0</v>
      </c>
      <c r="BF36" s="383">
        <f t="shared" ref="BF36:BF45" si="5">IF(U36="snížená",N36,0)</f>
        <v>0</v>
      </c>
      <c r="BG36" s="383">
        <f t="shared" ref="BG36:BG45" si="6">IF(U36="zákl. přenesená",N36,0)</f>
        <v>0</v>
      </c>
      <c r="BH36" s="383">
        <f t="shared" ref="BH36:BH45" si="7">IF(U36="sníž. přenesená",N36,0)</f>
        <v>0</v>
      </c>
      <c r="BI36" s="383">
        <f t="shared" ref="BI36:BI45" si="8">IF(U36="nulová",N36,0)</f>
        <v>0</v>
      </c>
      <c r="BJ36" s="336" t="s">
        <v>1</v>
      </c>
      <c r="BK36" s="383">
        <f t="shared" ref="BK36:BK45" si="9">ROUND(L36*K36,2)</f>
        <v>0</v>
      </c>
      <c r="BL36" s="336" t="s">
        <v>1371</v>
      </c>
      <c r="BM36" s="336" t="s">
        <v>1949</v>
      </c>
    </row>
    <row r="37" spans="2:65" s="338" customFormat="1" ht="22.5" customHeight="1">
      <c r="B37" s="373"/>
      <c r="C37" s="374" t="s">
        <v>1423</v>
      </c>
      <c r="D37" s="374" t="s">
        <v>1338</v>
      </c>
      <c r="E37" s="375" t="s">
        <v>1341</v>
      </c>
      <c r="F37" s="597" t="s">
        <v>1342</v>
      </c>
      <c r="G37" s="598"/>
      <c r="H37" s="598"/>
      <c r="I37" s="598"/>
      <c r="J37" s="376" t="s">
        <v>19</v>
      </c>
      <c r="K37" s="377">
        <v>1</v>
      </c>
      <c r="L37" s="599">
        <v>0</v>
      </c>
      <c r="M37" s="598"/>
      <c r="N37" s="599">
        <f t="shared" si="0"/>
        <v>0</v>
      </c>
      <c r="O37" s="598"/>
      <c r="P37" s="598"/>
      <c r="Q37" s="598"/>
      <c r="R37" s="378"/>
      <c r="T37" s="379" t="s">
        <v>1111</v>
      </c>
      <c r="U37" s="380" t="s">
        <v>1330</v>
      </c>
      <c r="V37" s="381">
        <v>0.19</v>
      </c>
      <c r="W37" s="381">
        <f t="shared" si="1"/>
        <v>0.19</v>
      </c>
      <c r="X37" s="381">
        <v>0</v>
      </c>
      <c r="Y37" s="381">
        <f t="shared" si="2"/>
        <v>0</v>
      </c>
      <c r="Z37" s="381">
        <v>0</v>
      </c>
      <c r="AA37" s="382">
        <f t="shared" si="3"/>
        <v>0</v>
      </c>
      <c r="AR37" s="336" t="s">
        <v>1371</v>
      </c>
      <c r="AT37" s="336" t="s">
        <v>1338</v>
      </c>
      <c r="AU37" s="336" t="s">
        <v>2</v>
      </c>
      <c r="AY37" s="336" t="s">
        <v>1370</v>
      </c>
      <c r="BE37" s="383">
        <f t="shared" si="4"/>
        <v>0</v>
      </c>
      <c r="BF37" s="383">
        <f t="shared" si="5"/>
        <v>0</v>
      </c>
      <c r="BG37" s="383">
        <f t="shared" si="6"/>
        <v>0</v>
      </c>
      <c r="BH37" s="383">
        <f t="shared" si="7"/>
        <v>0</v>
      </c>
      <c r="BI37" s="383">
        <f t="shared" si="8"/>
        <v>0</v>
      </c>
      <c r="BJ37" s="336" t="s">
        <v>1</v>
      </c>
      <c r="BK37" s="383">
        <f t="shared" si="9"/>
        <v>0</v>
      </c>
      <c r="BL37" s="336" t="s">
        <v>1371</v>
      </c>
      <c r="BM37" s="336" t="s">
        <v>1950</v>
      </c>
    </row>
    <row r="38" spans="2:65" s="338" customFormat="1" ht="22.5" customHeight="1">
      <c r="B38" s="373"/>
      <c r="C38" s="374" t="s">
        <v>1427</v>
      </c>
      <c r="D38" s="374" t="s">
        <v>1338</v>
      </c>
      <c r="E38" s="375" t="s">
        <v>1951</v>
      </c>
      <c r="F38" s="597" t="s">
        <v>1952</v>
      </c>
      <c r="G38" s="598"/>
      <c r="H38" s="598"/>
      <c r="I38" s="598"/>
      <c r="J38" s="376" t="s">
        <v>35</v>
      </c>
      <c r="K38" s="377">
        <v>1</v>
      </c>
      <c r="L38" s="599">
        <v>0</v>
      </c>
      <c r="M38" s="598"/>
      <c r="N38" s="599">
        <f t="shared" si="0"/>
        <v>0</v>
      </c>
      <c r="O38" s="598"/>
      <c r="P38" s="598"/>
      <c r="Q38" s="598"/>
      <c r="R38" s="378"/>
      <c r="T38" s="379" t="s">
        <v>1111</v>
      </c>
      <c r="U38" s="380" t="s">
        <v>1330</v>
      </c>
      <c r="V38" s="381">
        <v>4.54</v>
      </c>
      <c r="W38" s="381">
        <f t="shared" si="1"/>
        <v>4.54</v>
      </c>
      <c r="X38" s="381">
        <v>0</v>
      </c>
      <c r="Y38" s="381">
        <f t="shared" si="2"/>
        <v>0</v>
      </c>
      <c r="Z38" s="381">
        <v>0</v>
      </c>
      <c r="AA38" s="382">
        <f t="shared" si="3"/>
        <v>0</v>
      </c>
      <c r="AR38" s="336" t="s">
        <v>1371</v>
      </c>
      <c r="AT38" s="336" t="s">
        <v>1338</v>
      </c>
      <c r="AU38" s="336" t="s">
        <v>2</v>
      </c>
      <c r="AY38" s="336" t="s">
        <v>1370</v>
      </c>
      <c r="BE38" s="383">
        <f t="shared" si="4"/>
        <v>0</v>
      </c>
      <c r="BF38" s="383">
        <f t="shared" si="5"/>
        <v>0</v>
      </c>
      <c r="BG38" s="383">
        <f t="shared" si="6"/>
        <v>0</v>
      </c>
      <c r="BH38" s="383">
        <f t="shared" si="7"/>
        <v>0</v>
      </c>
      <c r="BI38" s="383">
        <f t="shared" si="8"/>
        <v>0</v>
      </c>
      <c r="BJ38" s="336" t="s">
        <v>1</v>
      </c>
      <c r="BK38" s="383">
        <f t="shared" si="9"/>
        <v>0</v>
      </c>
      <c r="BL38" s="336" t="s">
        <v>1371</v>
      </c>
      <c r="BM38" s="336" t="s">
        <v>1953</v>
      </c>
    </row>
    <row r="39" spans="2:65" s="338" customFormat="1" ht="22.5" customHeight="1">
      <c r="B39" s="373"/>
      <c r="C39" s="384" t="s">
        <v>1431</v>
      </c>
      <c r="D39" s="384" t="s">
        <v>1346</v>
      </c>
      <c r="E39" s="385" t="s">
        <v>1691</v>
      </c>
      <c r="F39" s="600" t="s">
        <v>1954</v>
      </c>
      <c r="G39" s="601"/>
      <c r="H39" s="601"/>
      <c r="I39" s="601"/>
      <c r="J39" s="386" t="s">
        <v>35</v>
      </c>
      <c r="K39" s="387">
        <v>1</v>
      </c>
      <c r="L39" s="602">
        <v>0</v>
      </c>
      <c r="M39" s="601"/>
      <c r="N39" s="602">
        <f t="shared" si="0"/>
        <v>0</v>
      </c>
      <c r="O39" s="598"/>
      <c r="P39" s="598"/>
      <c r="Q39" s="598"/>
      <c r="R39" s="378"/>
      <c r="T39" s="379" t="s">
        <v>1111</v>
      </c>
      <c r="U39" s="380" t="s">
        <v>1330</v>
      </c>
      <c r="V39" s="381">
        <v>0</v>
      </c>
      <c r="W39" s="381">
        <f t="shared" si="1"/>
        <v>0</v>
      </c>
      <c r="X39" s="381">
        <v>0</v>
      </c>
      <c r="Y39" s="381">
        <f t="shared" si="2"/>
        <v>0</v>
      </c>
      <c r="Z39" s="381">
        <v>0</v>
      </c>
      <c r="AA39" s="382">
        <f t="shared" si="3"/>
        <v>0</v>
      </c>
      <c r="AR39" s="336" t="s">
        <v>1375</v>
      </c>
      <c r="AT39" s="336" t="s">
        <v>1346</v>
      </c>
      <c r="AU39" s="336" t="s">
        <v>2</v>
      </c>
      <c r="AY39" s="336" t="s">
        <v>1370</v>
      </c>
      <c r="BE39" s="383">
        <f t="shared" si="4"/>
        <v>0</v>
      </c>
      <c r="BF39" s="383">
        <f t="shared" si="5"/>
        <v>0</v>
      </c>
      <c r="BG39" s="383">
        <f t="shared" si="6"/>
        <v>0</v>
      </c>
      <c r="BH39" s="383">
        <f t="shared" si="7"/>
        <v>0</v>
      </c>
      <c r="BI39" s="383">
        <f t="shared" si="8"/>
        <v>0</v>
      </c>
      <c r="BJ39" s="336" t="s">
        <v>1</v>
      </c>
      <c r="BK39" s="383">
        <f t="shared" si="9"/>
        <v>0</v>
      </c>
      <c r="BL39" s="336" t="s">
        <v>1371</v>
      </c>
      <c r="BM39" s="336" t="s">
        <v>1955</v>
      </c>
    </row>
    <row r="40" spans="2:65" s="338" customFormat="1" ht="31.5" customHeight="1">
      <c r="B40" s="373"/>
      <c r="C40" s="384" t="s">
        <v>1385</v>
      </c>
      <c r="D40" s="384" t="s">
        <v>1346</v>
      </c>
      <c r="E40" s="385" t="s">
        <v>1956</v>
      </c>
      <c r="F40" s="600" t="s">
        <v>1957</v>
      </c>
      <c r="G40" s="601"/>
      <c r="H40" s="601"/>
      <c r="I40" s="601"/>
      <c r="J40" s="386" t="s">
        <v>35</v>
      </c>
      <c r="K40" s="387">
        <v>1</v>
      </c>
      <c r="L40" s="602">
        <v>0</v>
      </c>
      <c r="M40" s="601"/>
      <c r="N40" s="602">
        <f t="shared" si="0"/>
        <v>0</v>
      </c>
      <c r="O40" s="598"/>
      <c r="P40" s="598"/>
      <c r="Q40" s="598"/>
      <c r="R40" s="378"/>
      <c r="T40" s="379" t="s">
        <v>1111</v>
      </c>
      <c r="U40" s="380" t="s">
        <v>1330</v>
      </c>
      <c r="V40" s="381">
        <v>0</v>
      </c>
      <c r="W40" s="381">
        <f t="shared" si="1"/>
        <v>0</v>
      </c>
      <c r="X40" s="381">
        <v>0</v>
      </c>
      <c r="Y40" s="381">
        <f t="shared" si="2"/>
        <v>0</v>
      </c>
      <c r="Z40" s="381">
        <v>0</v>
      </c>
      <c r="AA40" s="382">
        <f t="shared" si="3"/>
        <v>0</v>
      </c>
      <c r="AR40" s="336" t="s">
        <v>1375</v>
      </c>
      <c r="AT40" s="336" t="s">
        <v>1346</v>
      </c>
      <c r="AU40" s="336" t="s">
        <v>2</v>
      </c>
      <c r="AY40" s="336" t="s">
        <v>1370</v>
      </c>
      <c r="BE40" s="383">
        <f t="shared" si="4"/>
        <v>0</v>
      </c>
      <c r="BF40" s="383">
        <f t="shared" si="5"/>
        <v>0</v>
      </c>
      <c r="BG40" s="383">
        <f t="shared" si="6"/>
        <v>0</v>
      </c>
      <c r="BH40" s="383">
        <f t="shared" si="7"/>
        <v>0</v>
      </c>
      <c r="BI40" s="383">
        <f t="shared" si="8"/>
        <v>0</v>
      </c>
      <c r="BJ40" s="336" t="s">
        <v>1</v>
      </c>
      <c r="BK40" s="383">
        <f t="shared" si="9"/>
        <v>0</v>
      </c>
      <c r="BL40" s="336" t="s">
        <v>1371</v>
      </c>
      <c r="BM40" s="336" t="s">
        <v>1958</v>
      </c>
    </row>
    <row r="41" spans="2:65" s="338" customFormat="1" ht="31.5" customHeight="1">
      <c r="B41" s="373"/>
      <c r="C41" s="384" t="s">
        <v>1439</v>
      </c>
      <c r="D41" s="384" t="s">
        <v>1346</v>
      </c>
      <c r="E41" s="385" t="s">
        <v>1959</v>
      </c>
      <c r="F41" s="600" t="s">
        <v>1960</v>
      </c>
      <c r="G41" s="601"/>
      <c r="H41" s="601"/>
      <c r="I41" s="601"/>
      <c r="J41" s="386" t="s">
        <v>35</v>
      </c>
      <c r="K41" s="387">
        <v>1</v>
      </c>
      <c r="L41" s="602">
        <v>0</v>
      </c>
      <c r="M41" s="601"/>
      <c r="N41" s="602">
        <f t="shared" si="0"/>
        <v>0</v>
      </c>
      <c r="O41" s="598"/>
      <c r="P41" s="598"/>
      <c r="Q41" s="598"/>
      <c r="R41" s="378"/>
      <c r="T41" s="379" t="s">
        <v>1111</v>
      </c>
      <c r="U41" s="380" t="s">
        <v>1330</v>
      </c>
      <c r="V41" s="381">
        <v>0</v>
      </c>
      <c r="W41" s="381">
        <f t="shared" si="1"/>
        <v>0</v>
      </c>
      <c r="X41" s="381">
        <v>0</v>
      </c>
      <c r="Y41" s="381">
        <f t="shared" si="2"/>
        <v>0</v>
      </c>
      <c r="Z41" s="381">
        <v>0</v>
      </c>
      <c r="AA41" s="382">
        <f t="shared" si="3"/>
        <v>0</v>
      </c>
      <c r="AR41" s="336" t="s">
        <v>1375</v>
      </c>
      <c r="AT41" s="336" t="s">
        <v>1346</v>
      </c>
      <c r="AU41" s="336" t="s">
        <v>2</v>
      </c>
      <c r="AY41" s="336" t="s">
        <v>1370</v>
      </c>
      <c r="BE41" s="383">
        <f t="shared" si="4"/>
        <v>0</v>
      </c>
      <c r="BF41" s="383">
        <f t="shared" si="5"/>
        <v>0</v>
      </c>
      <c r="BG41" s="383">
        <f t="shared" si="6"/>
        <v>0</v>
      </c>
      <c r="BH41" s="383">
        <f t="shared" si="7"/>
        <v>0</v>
      </c>
      <c r="BI41" s="383">
        <f t="shared" si="8"/>
        <v>0</v>
      </c>
      <c r="BJ41" s="336" t="s">
        <v>1</v>
      </c>
      <c r="BK41" s="383">
        <f t="shared" si="9"/>
        <v>0</v>
      </c>
      <c r="BL41" s="336" t="s">
        <v>1371</v>
      </c>
      <c r="BM41" s="336" t="s">
        <v>1961</v>
      </c>
    </row>
    <row r="42" spans="2:65" s="338" customFormat="1" ht="31.5" customHeight="1">
      <c r="B42" s="373"/>
      <c r="C42" s="384" t="s">
        <v>1444</v>
      </c>
      <c r="D42" s="384" t="s">
        <v>1346</v>
      </c>
      <c r="E42" s="385" t="s">
        <v>1962</v>
      </c>
      <c r="F42" s="600" t="s">
        <v>1963</v>
      </c>
      <c r="G42" s="601"/>
      <c r="H42" s="601"/>
      <c r="I42" s="601"/>
      <c r="J42" s="386" t="s">
        <v>8</v>
      </c>
      <c r="K42" s="387">
        <v>15</v>
      </c>
      <c r="L42" s="602">
        <v>0</v>
      </c>
      <c r="M42" s="601"/>
      <c r="N42" s="602">
        <f t="shared" si="0"/>
        <v>0</v>
      </c>
      <c r="O42" s="598"/>
      <c r="P42" s="598"/>
      <c r="Q42" s="598"/>
      <c r="R42" s="378"/>
      <c r="T42" s="379" t="s">
        <v>1111</v>
      </c>
      <c r="U42" s="380" t="s">
        <v>1330</v>
      </c>
      <c r="V42" s="381">
        <v>0</v>
      </c>
      <c r="W42" s="381">
        <f t="shared" si="1"/>
        <v>0</v>
      </c>
      <c r="X42" s="381">
        <v>0</v>
      </c>
      <c r="Y42" s="381">
        <f t="shared" si="2"/>
        <v>0</v>
      </c>
      <c r="Z42" s="381">
        <v>0</v>
      </c>
      <c r="AA42" s="382">
        <f t="shared" si="3"/>
        <v>0</v>
      </c>
      <c r="AR42" s="336" t="s">
        <v>1375</v>
      </c>
      <c r="AT42" s="336" t="s">
        <v>1346</v>
      </c>
      <c r="AU42" s="336" t="s">
        <v>2</v>
      </c>
      <c r="AY42" s="336" t="s">
        <v>1370</v>
      </c>
      <c r="BE42" s="383">
        <f t="shared" si="4"/>
        <v>0</v>
      </c>
      <c r="BF42" s="383">
        <f t="shared" si="5"/>
        <v>0</v>
      </c>
      <c r="BG42" s="383">
        <f t="shared" si="6"/>
        <v>0</v>
      </c>
      <c r="BH42" s="383">
        <f t="shared" si="7"/>
        <v>0</v>
      </c>
      <c r="BI42" s="383">
        <f t="shared" si="8"/>
        <v>0</v>
      </c>
      <c r="BJ42" s="336" t="s">
        <v>1</v>
      </c>
      <c r="BK42" s="383">
        <f t="shared" si="9"/>
        <v>0</v>
      </c>
      <c r="BL42" s="336" t="s">
        <v>1371</v>
      </c>
      <c r="BM42" s="336" t="s">
        <v>1964</v>
      </c>
    </row>
    <row r="43" spans="2:65" s="338" customFormat="1" ht="31.5" customHeight="1">
      <c r="B43" s="373"/>
      <c r="C43" s="384" t="s">
        <v>1450</v>
      </c>
      <c r="D43" s="384" t="s">
        <v>1346</v>
      </c>
      <c r="E43" s="385" t="s">
        <v>1965</v>
      </c>
      <c r="F43" s="600" t="s">
        <v>1966</v>
      </c>
      <c r="G43" s="601"/>
      <c r="H43" s="601"/>
      <c r="I43" s="601"/>
      <c r="J43" s="386" t="s">
        <v>832</v>
      </c>
      <c r="K43" s="387">
        <v>2</v>
      </c>
      <c r="L43" s="602">
        <v>0</v>
      </c>
      <c r="M43" s="601"/>
      <c r="N43" s="602">
        <f t="shared" si="0"/>
        <v>0</v>
      </c>
      <c r="O43" s="598"/>
      <c r="P43" s="598"/>
      <c r="Q43" s="598"/>
      <c r="R43" s="378"/>
      <c r="T43" s="379"/>
      <c r="U43" s="380"/>
      <c r="V43" s="381"/>
      <c r="W43" s="381"/>
      <c r="X43" s="381"/>
      <c r="Y43" s="381"/>
      <c r="Z43" s="381"/>
      <c r="AA43" s="382"/>
      <c r="AR43" s="336"/>
      <c r="AT43" s="336"/>
      <c r="AU43" s="336"/>
      <c r="AY43" s="336"/>
      <c r="BE43" s="383"/>
      <c r="BF43" s="383"/>
      <c r="BG43" s="383"/>
      <c r="BH43" s="383"/>
      <c r="BI43" s="383"/>
      <c r="BJ43" s="336"/>
      <c r="BK43" s="383"/>
      <c r="BL43" s="336"/>
      <c r="BM43" s="336"/>
    </row>
    <row r="44" spans="2:65" s="338" customFormat="1" ht="31.5" customHeight="1">
      <c r="B44" s="373"/>
      <c r="C44" s="384"/>
      <c r="D44" s="372" t="s">
        <v>1334</v>
      </c>
      <c r="E44" s="385"/>
      <c r="F44" s="403"/>
      <c r="G44" s="404"/>
      <c r="H44" s="404"/>
      <c r="I44" s="404"/>
      <c r="J44" s="386"/>
      <c r="K44" s="387"/>
      <c r="L44" s="406"/>
      <c r="M44" s="404"/>
      <c r="N44" s="406"/>
      <c r="O44" s="407"/>
      <c r="P44" s="407"/>
      <c r="Q44" s="407"/>
      <c r="R44" s="378"/>
      <c r="T44" s="379"/>
      <c r="U44" s="380"/>
      <c r="V44" s="381"/>
      <c r="W44" s="381"/>
      <c r="X44" s="381"/>
      <c r="Y44" s="381"/>
      <c r="Z44" s="381"/>
      <c r="AA44" s="382"/>
      <c r="AR44" s="336"/>
      <c r="AT44" s="336"/>
      <c r="AU44" s="336"/>
      <c r="AY44" s="336"/>
      <c r="BE44" s="383"/>
      <c r="BF44" s="383"/>
      <c r="BG44" s="383"/>
      <c r="BH44" s="383"/>
      <c r="BI44" s="383"/>
      <c r="BJ44" s="336"/>
      <c r="BK44" s="383"/>
      <c r="BL44" s="336"/>
      <c r="BM44" s="336"/>
    </row>
    <row r="45" spans="2:65" s="338" customFormat="1" ht="22.5" customHeight="1">
      <c r="B45" s="373"/>
      <c r="C45" s="384">
        <v>20</v>
      </c>
      <c r="D45" s="374" t="s">
        <v>1338</v>
      </c>
      <c r="E45" s="375" t="s">
        <v>1356</v>
      </c>
      <c r="F45" s="597" t="s">
        <v>1357</v>
      </c>
      <c r="G45" s="598"/>
      <c r="H45" s="598"/>
      <c r="I45" s="598"/>
      <c r="J45" s="376" t="s">
        <v>832</v>
      </c>
      <c r="K45" s="377">
        <v>1</v>
      </c>
      <c r="L45" s="599">
        <v>0</v>
      </c>
      <c r="M45" s="598"/>
      <c r="N45" s="599">
        <f>ROUND(L45*K45,2)</f>
        <v>0</v>
      </c>
      <c r="O45" s="598"/>
      <c r="P45" s="598"/>
      <c r="Q45" s="598"/>
      <c r="R45" s="378"/>
      <c r="T45" s="379" t="s">
        <v>1111</v>
      </c>
      <c r="U45" s="380" t="s">
        <v>1330</v>
      </c>
      <c r="V45" s="381">
        <v>0</v>
      </c>
      <c r="W45" s="381">
        <f t="shared" si="1"/>
        <v>0</v>
      </c>
      <c r="X45" s="381">
        <v>0</v>
      </c>
      <c r="Y45" s="381">
        <f t="shared" si="2"/>
        <v>0</v>
      </c>
      <c r="Z45" s="381">
        <v>0</v>
      </c>
      <c r="AA45" s="382">
        <f t="shared" si="3"/>
        <v>0</v>
      </c>
      <c r="AR45" s="336" t="s">
        <v>1375</v>
      </c>
      <c r="AT45" s="336" t="s">
        <v>1346</v>
      </c>
      <c r="AU45" s="336" t="s">
        <v>2</v>
      </c>
      <c r="AY45" s="336" t="s">
        <v>1370</v>
      </c>
      <c r="BE45" s="383">
        <f t="shared" si="4"/>
        <v>0</v>
      </c>
      <c r="BF45" s="383">
        <f t="shared" si="5"/>
        <v>0</v>
      </c>
      <c r="BG45" s="383">
        <f t="shared" si="6"/>
        <v>0</v>
      </c>
      <c r="BH45" s="383">
        <f t="shared" si="7"/>
        <v>0</v>
      </c>
      <c r="BI45" s="383">
        <f t="shared" si="8"/>
        <v>0</v>
      </c>
      <c r="BJ45" s="336" t="s">
        <v>1</v>
      </c>
      <c r="BK45" s="383">
        <f t="shared" si="9"/>
        <v>0</v>
      </c>
      <c r="BL45" s="336" t="s">
        <v>1371</v>
      </c>
      <c r="BM45" s="336" t="s">
        <v>1967</v>
      </c>
    </row>
    <row r="46" spans="2:65" s="338" customFormat="1" ht="6.95" customHeight="1">
      <c r="B46" s="342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4"/>
    </row>
  </sheetData>
  <mergeCells count="80">
    <mergeCell ref="L43:M43"/>
    <mergeCell ref="N43:Q43"/>
    <mergeCell ref="F45:I45"/>
    <mergeCell ref="L45:M45"/>
    <mergeCell ref="N45:Q45"/>
    <mergeCell ref="F43:I43"/>
    <mergeCell ref="F39:I39"/>
    <mergeCell ref="L39:M39"/>
    <mergeCell ref="N39:Q39"/>
    <mergeCell ref="F40:I40"/>
    <mergeCell ref="L40:M40"/>
    <mergeCell ref="N40:Q40"/>
    <mergeCell ref="F41:I41"/>
    <mergeCell ref="L41:M41"/>
    <mergeCell ref="N41:Q41"/>
    <mergeCell ref="F42:I42"/>
    <mergeCell ref="L42:M42"/>
    <mergeCell ref="N42:Q42"/>
    <mergeCell ref="F29:I29"/>
    <mergeCell ref="F30:I30"/>
    <mergeCell ref="L30:M30"/>
    <mergeCell ref="N30:Q30"/>
    <mergeCell ref="F31:I31"/>
    <mergeCell ref="N26:Q26"/>
    <mergeCell ref="F27:I27"/>
    <mergeCell ref="F28:I28"/>
    <mergeCell ref="L28:M28"/>
    <mergeCell ref="N28:Q28"/>
    <mergeCell ref="N15:Q15"/>
    <mergeCell ref="N16:Q16"/>
    <mergeCell ref="L21:M21"/>
    <mergeCell ref="N21:Q21"/>
    <mergeCell ref="F22:I22"/>
    <mergeCell ref="L22:M22"/>
    <mergeCell ref="N22:Q22"/>
    <mergeCell ref="F17:I17"/>
    <mergeCell ref="L17:M17"/>
    <mergeCell ref="N17:Q17"/>
    <mergeCell ref="F18:I18"/>
    <mergeCell ref="F19:I19"/>
    <mergeCell ref="L19:M19"/>
    <mergeCell ref="N19:Q19"/>
    <mergeCell ref="F20:I20"/>
    <mergeCell ref="L20:M20"/>
    <mergeCell ref="M11:Q11"/>
    <mergeCell ref="F13:I13"/>
    <mergeCell ref="L13:M13"/>
    <mergeCell ref="N13:Q13"/>
    <mergeCell ref="N14:Q14"/>
    <mergeCell ref="C3:Q3"/>
    <mergeCell ref="F5:P5"/>
    <mergeCell ref="F6:P6"/>
    <mergeCell ref="M8:P8"/>
    <mergeCell ref="M10:Q10"/>
    <mergeCell ref="N20:Q20"/>
    <mergeCell ref="F21:I21"/>
    <mergeCell ref="N34:Q34"/>
    <mergeCell ref="F23:I23"/>
    <mergeCell ref="L23:M23"/>
    <mergeCell ref="N23:Q23"/>
    <mergeCell ref="N24:Q24"/>
    <mergeCell ref="F32:I32"/>
    <mergeCell ref="L32:M32"/>
    <mergeCell ref="N32:Q32"/>
    <mergeCell ref="F33:I33"/>
    <mergeCell ref="F25:I25"/>
    <mergeCell ref="L25:M25"/>
    <mergeCell ref="N25:Q25"/>
    <mergeCell ref="F26:I26"/>
    <mergeCell ref="L26:M26"/>
    <mergeCell ref="F38:I38"/>
    <mergeCell ref="L38:M38"/>
    <mergeCell ref="N38:Q38"/>
    <mergeCell ref="N35:Q35"/>
    <mergeCell ref="F36:I36"/>
    <mergeCell ref="L36:M36"/>
    <mergeCell ref="N36:Q36"/>
    <mergeCell ref="F37:I37"/>
    <mergeCell ref="L37:M37"/>
    <mergeCell ref="N37:Q37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2"/>
  <sheetViews>
    <sheetView workbookViewId="0">
      <selection activeCell="P50" sqref="P50"/>
    </sheetView>
  </sheetViews>
  <sheetFormatPr defaultRowHeight="12.75"/>
  <cols>
    <col min="1" max="1" width="5.7109375" style="185" customWidth="1"/>
    <col min="2" max="2" width="10.7109375" style="231" customWidth="1"/>
    <col min="3" max="3" width="60.140625" style="232" bestFit="1" customWidth="1"/>
    <col min="4" max="4" width="5.7109375" style="233" customWidth="1"/>
    <col min="5" max="5" width="10.28515625" style="192" customWidth="1"/>
    <col min="6" max="6" width="16.42578125" style="234" bestFit="1" customWidth="1"/>
    <col min="7" max="7" width="17.85546875" style="230" bestFit="1" customWidth="1"/>
    <col min="8" max="8" width="9" style="192" customWidth="1"/>
    <col min="9" max="9" width="9.5703125" style="193" customWidth="1"/>
    <col min="10" max="16384" width="9.140625" style="184"/>
  </cols>
  <sheetData>
    <row r="1" spans="1:9" s="448" customFormat="1" ht="25.5">
      <c r="A1" s="177" t="s">
        <v>849</v>
      </c>
      <c r="B1" s="444" t="s">
        <v>850</v>
      </c>
      <c r="C1" s="179" t="s">
        <v>851</v>
      </c>
      <c r="D1" s="179" t="s">
        <v>852</v>
      </c>
      <c r="E1" s="445" t="s">
        <v>853</v>
      </c>
      <c r="F1" s="446" t="s">
        <v>854</v>
      </c>
      <c r="G1" s="447" t="s">
        <v>855</v>
      </c>
      <c r="H1" s="179" t="s">
        <v>856</v>
      </c>
      <c r="I1" s="445" t="s">
        <v>857</v>
      </c>
    </row>
    <row r="2" spans="1:9" s="448" customFormat="1" ht="18">
      <c r="A2" s="505"/>
      <c r="B2" s="444"/>
      <c r="C2" s="187" t="s">
        <v>2343</v>
      </c>
      <c r="D2" s="506"/>
      <c r="E2" s="445"/>
      <c r="F2" s="446"/>
      <c r="G2" s="447"/>
      <c r="H2" s="507"/>
      <c r="I2" s="502"/>
    </row>
    <row r="3" spans="1:9" ht="18">
      <c r="A3" s="431"/>
      <c r="B3" s="186"/>
      <c r="C3" s="187" t="s">
        <v>2031</v>
      </c>
      <c r="D3" s="188"/>
      <c r="E3" s="188"/>
      <c r="F3" s="190"/>
      <c r="G3" s="191"/>
    </row>
    <row r="4" spans="1:9" ht="45">
      <c r="A4" s="431"/>
      <c r="B4" s="186" t="s">
        <v>2032</v>
      </c>
      <c r="C4" s="190" t="s">
        <v>2033</v>
      </c>
      <c r="D4" s="188" t="s">
        <v>832</v>
      </c>
      <c r="E4" s="449">
        <v>1</v>
      </c>
      <c r="F4" s="450">
        <v>0</v>
      </c>
      <c r="G4" s="451">
        <f>F4*E4</f>
        <v>0</v>
      </c>
      <c r="H4" s="197"/>
      <c r="I4" s="198"/>
    </row>
    <row r="5" spans="1:9" ht="30">
      <c r="A5" s="432"/>
      <c r="B5" s="195" t="s">
        <v>2034</v>
      </c>
      <c r="C5" s="433" t="s">
        <v>2035</v>
      </c>
      <c r="D5" s="200" t="s">
        <v>832</v>
      </c>
      <c r="E5" s="201">
        <v>1</v>
      </c>
      <c r="F5" s="452">
        <v>0</v>
      </c>
      <c r="G5" s="451">
        <f t="shared" ref="G5:G50" si="0">F5*E5</f>
        <v>0</v>
      </c>
      <c r="H5" s="202"/>
      <c r="I5" s="203"/>
    </row>
    <row r="6" spans="1:9" ht="36.75">
      <c r="A6" s="432"/>
      <c r="B6" s="195" t="s">
        <v>2036</v>
      </c>
      <c r="C6" s="190" t="s">
        <v>2037</v>
      </c>
      <c r="D6" s="200" t="s">
        <v>832</v>
      </c>
      <c r="E6" s="201">
        <v>1</v>
      </c>
      <c r="F6" s="452">
        <v>0</v>
      </c>
      <c r="G6" s="451">
        <f t="shared" si="0"/>
        <v>0</v>
      </c>
    </row>
    <row r="7" spans="1:9" ht="15">
      <c r="A7" s="432"/>
      <c r="B7" s="195" t="s">
        <v>868</v>
      </c>
      <c r="C7" s="190" t="s">
        <v>2038</v>
      </c>
      <c r="D7" s="200" t="s">
        <v>832</v>
      </c>
      <c r="E7" s="201">
        <v>1</v>
      </c>
      <c r="F7" s="453">
        <v>0</v>
      </c>
      <c r="G7" s="451">
        <f t="shared" si="0"/>
        <v>0</v>
      </c>
    </row>
    <row r="8" spans="1:9" ht="30">
      <c r="A8" s="432"/>
      <c r="B8" s="454" t="s">
        <v>2039</v>
      </c>
      <c r="C8" s="200" t="s">
        <v>903</v>
      </c>
      <c r="D8" s="200"/>
      <c r="E8" s="190"/>
      <c r="F8" s="453"/>
      <c r="G8" s="451"/>
    </row>
    <row r="9" spans="1:9" ht="45">
      <c r="A9" s="432"/>
      <c r="B9" s="195" t="s">
        <v>2040</v>
      </c>
      <c r="C9" s="190" t="s">
        <v>2041</v>
      </c>
      <c r="D9" s="190"/>
      <c r="E9" s="190"/>
      <c r="F9" s="453"/>
      <c r="G9" s="451"/>
    </row>
    <row r="10" spans="1:9" ht="15">
      <c r="A10" s="434"/>
      <c r="B10" s="195"/>
      <c r="C10" s="190" t="s">
        <v>914</v>
      </c>
      <c r="D10" s="190"/>
      <c r="E10" s="190"/>
      <c r="F10" s="453"/>
      <c r="G10" s="451"/>
    </row>
    <row r="11" spans="1:9" ht="15">
      <c r="A11" s="434"/>
      <c r="B11" s="195"/>
      <c r="C11" s="190" t="s">
        <v>2042</v>
      </c>
      <c r="D11" s="190" t="s">
        <v>18</v>
      </c>
      <c r="E11" s="201">
        <v>15</v>
      </c>
      <c r="F11" s="453">
        <v>0</v>
      </c>
      <c r="G11" s="451">
        <f t="shared" si="0"/>
        <v>0</v>
      </c>
    </row>
    <row r="12" spans="1:9" ht="15">
      <c r="A12" s="434"/>
      <c r="B12" s="195"/>
      <c r="C12" s="190" t="s">
        <v>2043</v>
      </c>
      <c r="D12" s="190" t="s">
        <v>18</v>
      </c>
      <c r="E12" s="201">
        <v>5</v>
      </c>
      <c r="F12" s="453">
        <v>0</v>
      </c>
      <c r="G12" s="451">
        <f t="shared" si="0"/>
        <v>0</v>
      </c>
    </row>
    <row r="13" spans="1:9" ht="15">
      <c r="A13" s="434"/>
      <c r="B13" s="195"/>
      <c r="C13" s="190" t="s">
        <v>2044</v>
      </c>
      <c r="D13" s="190" t="s">
        <v>18</v>
      </c>
      <c r="E13" s="201">
        <v>11</v>
      </c>
      <c r="F13" s="453">
        <v>0</v>
      </c>
      <c r="G13" s="451">
        <f t="shared" si="0"/>
        <v>0</v>
      </c>
    </row>
    <row r="14" spans="1:9" ht="45">
      <c r="A14" s="434"/>
      <c r="B14" s="186" t="s">
        <v>2045</v>
      </c>
      <c r="C14" s="188" t="s">
        <v>2046</v>
      </c>
      <c r="D14" s="188" t="s">
        <v>18</v>
      </c>
      <c r="E14" s="449">
        <v>35</v>
      </c>
      <c r="F14" s="453">
        <v>0</v>
      </c>
      <c r="G14" s="451">
        <f t="shared" si="0"/>
        <v>0</v>
      </c>
    </row>
    <row r="15" spans="1:9" ht="225">
      <c r="A15" s="434"/>
      <c r="B15" s="455" t="s">
        <v>2047</v>
      </c>
      <c r="C15" s="503" t="s">
        <v>2342</v>
      </c>
      <c r="D15" s="436" t="s">
        <v>17</v>
      </c>
      <c r="E15" s="456">
        <v>30</v>
      </c>
      <c r="F15" s="457">
        <v>0</v>
      </c>
      <c r="G15" s="451">
        <f t="shared" si="0"/>
        <v>0</v>
      </c>
    </row>
    <row r="16" spans="1:9" ht="12.95" customHeight="1">
      <c r="A16" s="434"/>
      <c r="B16" s="458"/>
      <c r="C16" s="431"/>
      <c r="D16" s="435"/>
      <c r="E16" s="435"/>
      <c r="F16" s="450"/>
      <c r="G16" s="451"/>
    </row>
    <row r="17" spans="1:9" ht="24" customHeight="1">
      <c r="A17" s="437"/>
      <c r="B17" s="186"/>
      <c r="C17" s="187" t="s">
        <v>2048</v>
      </c>
      <c r="D17" s="188"/>
      <c r="E17" s="188"/>
      <c r="F17" s="450"/>
      <c r="G17" s="451"/>
    </row>
    <row r="18" spans="1:9" ht="45">
      <c r="A18" s="437"/>
      <c r="B18" s="186" t="s">
        <v>2049</v>
      </c>
      <c r="C18" s="190" t="s">
        <v>2050</v>
      </c>
      <c r="D18" s="188" t="s">
        <v>832</v>
      </c>
      <c r="E18" s="449">
        <v>1</v>
      </c>
      <c r="F18" s="452">
        <v>0</v>
      </c>
      <c r="G18" s="451">
        <f t="shared" si="0"/>
        <v>0</v>
      </c>
    </row>
    <row r="19" spans="1:9" ht="30">
      <c r="A19" s="437"/>
      <c r="B19" s="186" t="s">
        <v>2051</v>
      </c>
      <c r="C19" s="433" t="s">
        <v>2052</v>
      </c>
      <c r="D19" s="200" t="s">
        <v>832</v>
      </c>
      <c r="E19" s="201">
        <v>1</v>
      </c>
      <c r="F19" s="452">
        <v>0</v>
      </c>
      <c r="G19" s="451">
        <f t="shared" si="0"/>
        <v>0</v>
      </c>
    </row>
    <row r="20" spans="1:9" ht="30">
      <c r="A20" s="437"/>
      <c r="B20" s="195" t="s">
        <v>2053</v>
      </c>
      <c r="C20" s="190" t="s">
        <v>2054</v>
      </c>
      <c r="D20" s="200" t="s">
        <v>832</v>
      </c>
      <c r="E20" s="201">
        <v>1</v>
      </c>
      <c r="F20" s="452">
        <v>0</v>
      </c>
      <c r="G20" s="451">
        <f t="shared" si="0"/>
        <v>0</v>
      </c>
    </row>
    <row r="21" spans="1:9" ht="30">
      <c r="A21" s="437"/>
      <c r="B21" s="195" t="s">
        <v>2055</v>
      </c>
      <c r="C21" s="200" t="s">
        <v>2056</v>
      </c>
      <c r="D21" s="200" t="s">
        <v>832</v>
      </c>
      <c r="E21" s="201">
        <v>1</v>
      </c>
      <c r="F21" s="452">
        <v>0</v>
      </c>
      <c r="G21" s="451">
        <f t="shared" si="0"/>
        <v>0</v>
      </c>
    </row>
    <row r="22" spans="1:9" ht="45">
      <c r="A22" s="437"/>
      <c r="B22" s="195" t="s">
        <v>2057</v>
      </c>
      <c r="C22" s="190" t="s">
        <v>2041</v>
      </c>
      <c r="D22" s="190"/>
      <c r="E22" s="190"/>
      <c r="F22" s="453"/>
      <c r="G22" s="451"/>
      <c r="H22" s="202"/>
      <c r="I22" s="203"/>
    </row>
    <row r="23" spans="1:9" ht="24" customHeight="1">
      <c r="A23" s="437"/>
      <c r="B23" s="284"/>
      <c r="C23" s="190" t="s">
        <v>914</v>
      </c>
      <c r="D23" s="190"/>
      <c r="E23" s="190"/>
      <c r="F23" s="450"/>
      <c r="G23" s="451"/>
    </row>
    <row r="24" spans="1:9" ht="15">
      <c r="A24" s="437"/>
      <c r="B24" s="458"/>
      <c r="C24" s="190" t="s">
        <v>2058</v>
      </c>
      <c r="D24" s="190" t="s">
        <v>18</v>
      </c>
      <c r="E24" s="201">
        <v>20</v>
      </c>
      <c r="F24" s="450">
        <v>0</v>
      </c>
      <c r="G24" s="451">
        <f t="shared" si="0"/>
        <v>0</v>
      </c>
    </row>
    <row r="25" spans="1:9" ht="15">
      <c r="A25" s="437"/>
      <c r="B25" s="459"/>
      <c r="C25" s="190" t="s">
        <v>2059</v>
      </c>
      <c r="D25" s="190" t="s">
        <v>18</v>
      </c>
      <c r="E25" s="201">
        <v>7</v>
      </c>
      <c r="F25" s="450">
        <v>0</v>
      </c>
      <c r="G25" s="451">
        <f t="shared" si="0"/>
        <v>0</v>
      </c>
    </row>
    <row r="26" spans="1:9" ht="45">
      <c r="A26" s="437"/>
      <c r="B26" s="459" t="s">
        <v>2060</v>
      </c>
      <c r="C26" s="188" t="s">
        <v>2046</v>
      </c>
      <c r="D26" s="188" t="s">
        <v>18</v>
      </c>
      <c r="E26" s="449">
        <v>35</v>
      </c>
      <c r="F26" s="450">
        <v>0</v>
      </c>
      <c r="G26" s="451">
        <f>F26*E26</f>
        <v>0</v>
      </c>
    </row>
    <row r="27" spans="1:9" ht="15">
      <c r="A27" s="438"/>
      <c r="B27" s="459"/>
      <c r="C27" s="439" t="s">
        <v>2061</v>
      </c>
      <c r="D27" s="439" t="s">
        <v>18</v>
      </c>
      <c r="E27" s="460">
        <v>15</v>
      </c>
      <c r="F27" s="450">
        <v>0</v>
      </c>
      <c r="G27" s="451">
        <f t="shared" si="0"/>
        <v>0</v>
      </c>
    </row>
    <row r="28" spans="1:9" ht="225">
      <c r="A28" s="437"/>
      <c r="B28" s="459" t="s">
        <v>2062</v>
      </c>
      <c r="C28" s="503" t="s">
        <v>2206</v>
      </c>
      <c r="D28" s="436" t="s">
        <v>17</v>
      </c>
      <c r="E28" s="456">
        <v>50</v>
      </c>
      <c r="F28" s="450">
        <v>0</v>
      </c>
      <c r="G28" s="451">
        <f t="shared" si="0"/>
        <v>0</v>
      </c>
    </row>
    <row r="29" spans="1:9" ht="12" customHeight="1">
      <c r="A29" s="437"/>
      <c r="B29" s="459"/>
      <c r="C29" s="440"/>
      <c r="D29" s="440"/>
      <c r="E29" s="440"/>
      <c r="F29" s="450"/>
      <c r="G29" s="451"/>
    </row>
    <row r="30" spans="1:9" ht="18">
      <c r="A30" s="437"/>
      <c r="B30" s="459"/>
      <c r="C30" s="187" t="s">
        <v>2063</v>
      </c>
      <c r="D30" s="188"/>
      <c r="E30" s="188"/>
      <c r="F30" s="450"/>
      <c r="G30" s="451"/>
    </row>
    <row r="31" spans="1:9" ht="60">
      <c r="A31" s="431"/>
      <c r="B31" s="459" t="s">
        <v>2064</v>
      </c>
      <c r="C31" s="190" t="s">
        <v>2065</v>
      </c>
      <c r="D31" s="188" t="s">
        <v>832</v>
      </c>
      <c r="E31" s="449">
        <v>2</v>
      </c>
      <c r="F31" s="450">
        <v>0</v>
      </c>
      <c r="G31" s="451">
        <f t="shared" si="0"/>
        <v>0</v>
      </c>
    </row>
    <row r="32" spans="1:9" ht="45">
      <c r="A32" s="431"/>
      <c r="B32" s="459" t="s">
        <v>2066</v>
      </c>
      <c r="C32" s="190" t="s">
        <v>2067</v>
      </c>
      <c r="D32" s="188" t="s">
        <v>832</v>
      </c>
      <c r="E32" s="449">
        <v>1</v>
      </c>
      <c r="F32" s="452">
        <v>0</v>
      </c>
      <c r="G32" s="451">
        <f t="shared" si="0"/>
        <v>0</v>
      </c>
    </row>
    <row r="33" spans="1:7" ht="30">
      <c r="A33" s="431"/>
      <c r="B33" s="441" t="s">
        <v>2068</v>
      </c>
      <c r="C33" s="188" t="s">
        <v>2069</v>
      </c>
      <c r="D33" s="188" t="s">
        <v>832</v>
      </c>
      <c r="E33" s="449">
        <v>1</v>
      </c>
      <c r="F33" s="452">
        <v>0</v>
      </c>
      <c r="G33" s="451">
        <f t="shared" si="0"/>
        <v>0</v>
      </c>
    </row>
    <row r="34" spans="1:7" ht="36.75">
      <c r="A34" s="431"/>
      <c r="B34" s="441" t="s">
        <v>2070</v>
      </c>
      <c r="C34" s="188" t="s">
        <v>2071</v>
      </c>
      <c r="D34" s="188" t="s">
        <v>832</v>
      </c>
      <c r="E34" s="449">
        <v>1</v>
      </c>
      <c r="F34" s="452">
        <v>0</v>
      </c>
      <c r="G34" s="451">
        <f t="shared" si="0"/>
        <v>0</v>
      </c>
    </row>
    <row r="35" spans="1:7" ht="24" customHeight="1">
      <c r="A35" s="431"/>
      <c r="B35" s="441" t="s">
        <v>868</v>
      </c>
      <c r="C35" s="188" t="s">
        <v>2072</v>
      </c>
      <c r="D35" s="188" t="s">
        <v>832</v>
      </c>
      <c r="E35" s="449">
        <v>1</v>
      </c>
      <c r="F35" s="452">
        <v>0</v>
      </c>
      <c r="G35" s="451">
        <f t="shared" si="0"/>
        <v>0</v>
      </c>
    </row>
    <row r="36" spans="1:7" ht="24" customHeight="1">
      <c r="A36" s="431"/>
      <c r="B36" s="441" t="s">
        <v>2073</v>
      </c>
      <c r="C36" s="188" t="s">
        <v>2074</v>
      </c>
      <c r="D36" s="188" t="s">
        <v>832</v>
      </c>
      <c r="E36" s="449">
        <v>1</v>
      </c>
      <c r="F36" s="452">
        <v>0</v>
      </c>
      <c r="G36" s="451">
        <f t="shared" si="0"/>
        <v>0</v>
      </c>
    </row>
    <row r="37" spans="1:7" ht="30">
      <c r="A37" s="431"/>
      <c r="B37" s="441" t="s">
        <v>2075</v>
      </c>
      <c r="C37" s="188" t="s">
        <v>2076</v>
      </c>
      <c r="D37" s="188" t="s">
        <v>832</v>
      </c>
      <c r="E37" s="449">
        <v>1</v>
      </c>
      <c r="F37" s="452">
        <v>0</v>
      </c>
      <c r="G37" s="451">
        <f t="shared" si="0"/>
        <v>0</v>
      </c>
    </row>
    <row r="38" spans="1:7" ht="30">
      <c r="A38" s="431"/>
      <c r="B38" s="186" t="s">
        <v>2077</v>
      </c>
      <c r="C38" s="188" t="s">
        <v>2078</v>
      </c>
      <c r="D38" s="188"/>
      <c r="E38" s="188"/>
      <c r="F38" s="450"/>
      <c r="G38" s="451"/>
    </row>
    <row r="39" spans="1:7" ht="30">
      <c r="A39" s="431"/>
      <c r="B39" s="186" t="s">
        <v>2079</v>
      </c>
      <c r="C39" s="190" t="s">
        <v>2080</v>
      </c>
      <c r="D39" s="190"/>
      <c r="E39" s="190"/>
      <c r="F39" s="450"/>
      <c r="G39" s="451"/>
    </row>
    <row r="40" spans="1:7" ht="15">
      <c r="A40" s="431"/>
      <c r="B40" s="186"/>
      <c r="C40" s="190" t="s">
        <v>914</v>
      </c>
      <c r="D40" s="190"/>
      <c r="E40" s="190"/>
      <c r="F40" s="450"/>
      <c r="G40" s="451"/>
    </row>
    <row r="41" spans="1:7" ht="15">
      <c r="A41" s="431"/>
      <c r="B41" s="186"/>
      <c r="C41" s="188" t="s">
        <v>2081</v>
      </c>
      <c r="D41" s="188" t="s">
        <v>18</v>
      </c>
      <c r="E41" s="449">
        <v>14</v>
      </c>
      <c r="F41" s="450">
        <v>0</v>
      </c>
      <c r="G41" s="451">
        <f t="shared" si="0"/>
        <v>0</v>
      </c>
    </row>
    <row r="42" spans="1:7" ht="15">
      <c r="A42" s="431"/>
      <c r="B42" s="186"/>
      <c r="C42" s="188" t="s">
        <v>2082</v>
      </c>
      <c r="D42" s="188" t="s">
        <v>18</v>
      </c>
      <c r="E42" s="449">
        <v>35</v>
      </c>
      <c r="F42" s="450">
        <v>0</v>
      </c>
      <c r="G42" s="451">
        <f t="shared" si="0"/>
        <v>0</v>
      </c>
    </row>
    <row r="43" spans="1:7" ht="45">
      <c r="A43" s="431"/>
      <c r="B43" s="186" t="s">
        <v>2083</v>
      </c>
      <c r="C43" s="190" t="s">
        <v>2041</v>
      </c>
      <c r="D43" s="188"/>
      <c r="E43" s="188"/>
      <c r="F43" s="450"/>
      <c r="G43" s="451"/>
    </row>
    <row r="44" spans="1:7" ht="15">
      <c r="A44" s="431"/>
      <c r="B44" s="186"/>
      <c r="C44" s="190" t="s">
        <v>2084</v>
      </c>
      <c r="D44" s="188" t="s">
        <v>18</v>
      </c>
      <c r="E44" s="449">
        <v>8</v>
      </c>
      <c r="F44" s="450">
        <v>0</v>
      </c>
      <c r="G44" s="451">
        <f t="shared" si="0"/>
        <v>0</v>
      </c>
    </row>
    <row r="45" spans="1:7" ht="15">
      <c r="A45" s="431"/>
      <c r="B45" s="186"/>
      <c r="C45" s="190" t="s">
        <v>2085</v>
      </c>
      <c r="D45" s="188" t="s">
        <v>18</v>
      </c>
      <c r="E45" s="449">
        <v>7</v>
      </c>
      <c r="F45" s="450">
        <v>0</v>
      </c>
      <c r="G45" s="451">
        <f t="shared" si="0"/>
        <v>0</v>
      </c>
    </row>
    <row r="46" spans="1:7" ht="15">
      <c r="A46" s="431"/>
      <c r="B46" s="186"/>
      <c r="C46" s="190" t="s">
        <v>2086</v>
      </c>
      <c r="D46" s="188" t="s">
        <v>18</v>
      </c>
      <c r="E46" s="449">
        <v>34</v>
      </c>
      <c r="F46" s="450">
        <v>0</v>
      </c>
      <c r="G46" s="451">
        <f t="shared" si="0"/>
        <v>0</v>
      </c>
    </row>
    <row r="47" spans="1:7" ht="15">
      <c r="A47" s="431"/>
      <c r="B47" s="186"/>
      <c r="C47" s="190" t="s">
        <v>2087</v>
      </c>
      <c r="D47" s="188" t="s">
        <v>18</v>
      </c>
      <c r="E47" s="449">
        <v>14</v>
      </c>
      <c r="F47" s="450">
        <v>0</v>
      </c>
      <c r="G47" s="451">
        <f t="shared" si="0"/>
        <v>0</v>
      </c>
    </row>
    <row r="48" spans="1:7" ht="45">
      <c r="A48" s="431"/>
      <c r="B48" s="186" t="s">
        <v>2088</v>
      </c>
      <c r="C48" s="188" t="s">
        <v>2089</v>
      </c>
      <c r="D48" s="188" t="s">
        <v>18</v>
      </c>
      <c r="E48" s="449">
        <v>120</v>
      </c>
      <c r="F48" s="450">
        <v>0</v>
      </c>
      <c r="G48" s="451">
        <f t="shared" si="0"/>
        <v>0</v>
      </c>
    </row>
    <row r="49" spans="1:7" ht="15">
      <c r="A49" s="431"/>
      <c r="B49" s="186"/>
      <c r="C49" s="188" t="s">
        <v>2090</v>
      </c>
      <c r="D49" s="188" t="s">
        <v>18</v>
      </c>
      <c r="E49" s="449">
        <v>30</v>
      </c>
      <c r="F49" s="450">
        <v>0</v>
      </c>
      <c r="G49" s="451">
        <f t="shared" si="0"/>
        <v>0</v>
      </c>
    </row>
    <row r="50" spans="1:7" ht="225">
      <c r="A50" s="431"/>
      <c r="B50" s="186" t="s">
        <v>2091</v>
      </c>
      <c r="C50" s="503" t="s">
        <v>2206</v>
      </c>
      <c r="D50" s="436" t="s">
        <v>17</v>
      </c>
      <c r="E50" s="449">
        <v>170</v>
      </c>
      <c r="F50" s="450">
        <v>0</v>
      </c>
      <c r="G50" s="451">
        <f t="shared" si="0"/>
        <v>0</v>
      </c>
    </row>
    <row r="51" spans="1:7" ht="15">
      <c r="B51" s="195"/>
      <c r="C51" s="190"/>
      <c r="D51" s="190"/>
      <c r="E51" s="201"/>
      <c r="F51" s="450"/>
      <c r="G51" s="451"/>
    </row>
    <row r="52" spans="1:7" ht="15">
      <c r="B52" s="195"/>
      <c r="C52" s="190"/>
      <c r="D52" s="190"/>
      <c r="E52" s="201"/>
      <c r="F52" s="450"/>
      <c r="G52" s="451"/>
    </row>
    <row r="53" spans="1:7" ht="15">
      <c r="B53" s="195"/>
      <c r="C53" s="188" t="s">
        <v>2092</v>
      </c>
      <c r="D53" s="190"/>
      <c r="E53" s="201"/>
      <c r="F53" s="450"/>
      <c r="G53" s="451">
        <f>SUM(G4:G52)</f>
        <v>0</v>
      </c>
    </row>
    <row r="54" spans="1:7" ht="15">
      <c r="B54" s="461"/>
      <c r="C54" s="462" t="s">
        <v>2345</v>
      </c>
      <c r="D54" s="463" t="s">
        <v>832</v>
      </c>
      <c r="E54" s="464">
        <v>1</v>
      </c>
      <c r="F54" s="450">
        <v>0</v>
      </c>
      <c r="G54" s="465">
        <f>E54*F54</f>
        <v>0</v>
      </c>
    </row>
    <row r="55" spans="1:7" ht="15.75">
      <c r="A55" s="466"/>
      <c r="B55" s="467"/>
      <c r="C55" s="468" t="s">
        <v>1044</v>
      </c>
      <c r="D55" s="469"/>
      <c r="E55" s="470"/>
      <c r="F55" s="471"/>
      <c r="G55" s="472">
        <f>SUM(G53:G54)</f>
        <v>0</v>
      </c>
    </row>
    <row r="56" spans="1:7" ht="15">
      <c r="B56" s="473"/>
      <c r="C56" s="474"/>
      <c r="D56" s="475"/>
      <c r="E56" s="475"/>
      <c r="F56" s="476"/>
      <c r="G56" s="477"/>
    </row>
    <row r="57" spans="1:7" ht="18">
      <c r="B57" s="478"/>
      <c r="C57" s="479"/>
      <c r="D57" s="475"/>
      <c r="E57" s="475"/>
      <c r="F57" s="480"/>
      <c r="G57" s="481"/>
    </row>
    <row r="58" spans="1:7" ht="15">
      <c r="B58" s="478"/>
      <c r="C58" s="482"/>
      <c r="D58" s="480"/>
      <c r="E58" s="480"/>
      <c r="F58" s="480"/>
      <c r="G58" s="481"/>
    </row>
    <row r="59" spans="1:7" ht="15">
      <c r="B59" s="478"/>
      <c r="C59" s="480"/>
      <c r="D59" s="483"/>
      <c r="E59" s="484"/>
      <c r="F59" s="481"/>
      <c r="G59" s="481"/>
    </row>
    <row r="60" spans="1:7" ht="15">
      <c r="B60" s="478"/>
      <c r="C60" s="480"/>
      <c r="D60" s="483"/>
      <c r="E60" s="484"/>
      <c r="F60" s="481"/>
      <c r="G60" s="481"/>
    </row>
    <row r="61" spans="1:7" ht="15">
      <c r="B61" s="478"/>
      <c r="C61" s="480"/>
      <c r="D61" s="483"/>
      <c r="E61" s="484"/>
      <c r="F61" s="484"/>
      <c r="G61" s="481"/>
    </row>
    <row r="62" spans="1:7" ht="15">
      <c r="B62" s="478"/>
      <c r="C62" s="485"/>
      <c r="D62" s="483"/>
      <c r="E62" s="484"/>
      <c r="F62" s="481"/>
      <c r="G62" s="481"/>
    </row>
    <row r="63" spans="1:7" ht="15">
      <c r="B63" s="478"/>
      <c r="C63" s="480"/>
      <c r="D63" s="483"/>
      <c r="E63" s="484"/>
      <c r="F63" s="481"/>
      <c r="G63" s="481"/>
    </row>
    <row r="64" spans="1:7" ht="15">
      <c r="B64" s="478"/>
      <c r="C64" s="480"/>
      <c r="D64" s="483"/>
      <c r="E64" s="484"/>
      <c r="F64" s="481"/>
      <c r="G64" s="481"/>
    </row>
    <row r="65" spans="2:7" ht="15">
      <c r="B65" s="478"/>
      <c r="C65" s="480"/>
      <c r="D65" s="483"/>
      <c r="E65" s="484"/>
      <c r="F65" s="481"/>
      <c r="G65" s="481"/>
    </row>
    <row r="66" spans="2:7" ht="15">
      <c r="B66" s="478"/>
      <c r="C66" s="480"/>
      <c r="D66" s="483"/>
      <c r="E66" s="484"/>
      <c r="F66" s="481"/>
      <c r="G66" s="481"/>
    </row>
    <row r="67" spans="2:7" ht="15">
      <c r="B67" s="478"/>
      <c r="C67" s="480"/>
      <c r="D67" s="483"/>
      <c r="E67" s="484"/>
      <c r="F67" s="481"/>
      <c r="G67" s="481"/>
    </row>
    <row r="68" spans="2:7" ht="15">
      <c r="B68" s="478"/>
      <c r="C68" s="480"/>
      <c r="D68" s="483"/>
      <c r="E68" s="484"/>
      <c r="F68" s="481"/>
      <c r="G68" s="481"/>
    </row>
    <row r="69" spans="2:7" ht="15">
      <c r="B69" s="478"/>
      <c r="C69" s="480"/>
      <c r="D69" s="480"/>
      <c r="E69" s="484"/>
      <c r="F69" s="481"/>
      <c r="G69" s="481"/>
    </row>
    <row r="70" spans="2:7" ht="15">
      <c r="B70" s="478"/>
      <c r="C70" s="480"/>
      <c r="D70" s="480"/>
      <c r="E70" s="484"/>
      <c r="F70" s="481"/>
      <c r="G70" s="481"/>
    </row>
    <row r="71" spans="2:7" ht="15">
      <c r="B71" s="478"/>
      <c r="C71" s="480"/>
      <c r="D71" s="480"/>
      <c r="E71" s="484"/>
      <c r="F71" s="481"/>
      <c r="G71" s="481"/>
    </row>
    <row r="72" spans="2:7" ht="15">
      <c r="B72" s="478"/>
      <c r="C72" s="480"/>
      <c r="D72" s="480"/>
      <c r="E72" s="484"/>
      <c r="F72" s="481"/>
      <c r="G72" s="481"/>
    </row>
    <row r="73" spans="2:7" ht="15">
      <c r="B73" s="478"/>
      <c r="C73" s="480"/>
      <c r="D73" s="480"/>
      <c r="E73" s="484"/>
      <c r="F73" s="481"/>
      <c r="G73" s="481"/>
    </row>
    <row r="74" spans="2:7" ht="15">
      <c r="B74" s="473"/>
      <c r="C74" s="483"/>
      <c r="D74" s="483"/>
      <c r="E74" s="486"/>
      <c r="F74" s="484"/>
      <c r="G74" s="481"/>
    </row>
    <row r="75" spans="2:7" ht="15">
      <c r="B75" s="473"/>
      <c r="C75" s="483"/>
      <c r="D75" s="483"/>
      <c r="E75" s="486"/>
      <c r="F75" s="484"/>
      <c r="G75" s="481"/>
    </row>
    <row r="76" spans="2:7" ht="15">
      <c r="B76" s="473"/>
      <c r="C76" s="480"/>
      <c r="D76" s="487"/>
      <c r="E76" s="487"/>
      <c r="F76" s="484"/>
      <c r="G76" s="481"/>
    </row>
    <row r="77" spans="2:7" ht="15">
      <c r="B77" s="488"/>
      <c r="C77" s="474"/>
      <c r="D77" s="475"/>
      <c r="E77" s="489"/>
      <c r="F77" s="484"/>
      <c r="G77" s="481"/>
    </row>
    <row r="78" spans="2:7" ht="15">
      <c r="B78" s="488"/>
      <c r="C78" s="482"/>
      <c r="D78" s="482"/>
      <c r="E78" s="490"/>
      <c r="F78" s="484"/>
      <c r="G78" s="481"/>
    </row>
    <row r="79" spans="2:7" ht="15">
      <c r="B79" s="488"/>
      <c r="C79" s="482"/>
      <c r="D79" s="482"/>
      <c r="E79" s="490"/>
      <c r="F79" s="481"/>
      <c r="G79" s="481"/>
    </row>
    <row r="80" spans="2:7" ht="15">
      <c r="B80" s="488"/>
      <c r="C80" s="482"/>
      <c r="D80" s="482"/>
      <c r="E80" s="490"/>
      <c r="F80" s="481"/>
      <c r="G80" s="481"/>
    </row>
    <row r="81" spans="1:9" ht="15">
      <c r="B81" s="488"/>
      <c r="C81" s="482"/>
      <c r="D81" s="482"/>
      <c r="E81" s="490"/>
      <c r="F81" s="481"/>
      <c r="G81" s="481"/>
    </row>
    <row r="82" spans="1:9" ht="15">
      <c r="B82" s="478"/>
      <c r="C82" s="480"/>
      <c r="D82" s="480"/>
      <c r="E82" s="480"/>
      <c r="F82" s="480"/>
      <c r="G82" s="481"/>
    </row>
    <row r="83" spans="1:9" ht="15">
      <c r="B83" s="478"/>
      <c r="C83" s="480"/>
      <c r="D83" s="480"/>
      <c r="E83" s="480"/>
      <c r="F83" s="480"/>
      <c r="G83" s="481"/>
    </row>
    <row r="84" spans="1:9" ht="15">
      <c r="B84" s="478"/>
      <c r="C84" s="480"/>
      <c r="D84" s="480"/>
      <c r="E84" s="482"/>
      <c r="F84" s="480"/>
      <c r="G84" s="481"/>
    </row>
    <row r="85" spans="1:9" ht="15">
      <c r="B85" s="478"/>
      <c r="C85" s="480"/>
      <c r="D85" s="480"/>
      <c r="E85" s="482"/>
      <c r="F85" s="484"/>
      <c r="G85" s="481"/>
    </row>
    <row r="86" spans="1:9" ht="15">
      <c r="B86" s="478"/>
      <c r="C86" s="480"/>
      <c r="D86" s="480"/>
      <c r="E86" s="490"/>
      <c r="F86" s="484"/>
      <c r="G86" s="481"/>
    </row>
    <row r="87" spans="1:9" ht="12.95" customHeight="1">
      <c r="B87" s="478"/>
      <c r="C87" s="480"/>
      <c r="D87" s="480"/>
      <c r="E87" s="490"/>
      <c r="F87" s="484"/>
      <c r="G87" s="481"/>
    </row>
    <row r="88" spans="1:9" ht="15">
      <c r="B88" s="478"/>
      <c r="C88" s="480"/>
      <c r="D88" s="480"/>
      <c r="E88" s="490"/>
      <c r="F88" s="484"/>
      <c r="G88" s="481"/>
    </row>
    <row r="89" spans="1:9" ht="15">
      <c r="A89" s="219"/>
      <c r="B89" s="478"/>
      <c r="C89" s="480"/>
      <c r="D89" s="480"/>
      <c r="E89" s="490"/>
      <c r="F89" s="484"/>
      <c r="G89" s="481"/>
      <c r="H89" s="220"/>
      <c r="I89" s="221"/>
    </row>
    <row r="90" spans="1:9" ht="15">
      <c r="A90" s="194"/>
      <c r="B90" s="478"/>
      <c r="C90" s="480"/>
      <c r="D90" s="480"/>
      <c r="E90" s="482"/>
      <c r="F90" s="480"/>
      <c r="G90" s="481"/>
      <c r="H90" s="197"/>
      <c r="I90" s="198"/>
    </row>
    <row r="91" spans="1:9" ht="15">
      <c r="B91" s="478"/>
      <c r="C91" s="480"/>
      <c r="D91" s="480"/>
      <c r="E91" s="482"/>
      <c r="F91" s="480"/>
      <c r="G91" s="481"/>
    </row>
    <row r="92" spans="1:9" ht="15">
      <c r="B92" s="478"/>
      <c r="C92" s="480"/>
      <c r="D92" s="480"/>
      <c r="E92" s="490"/>
      <c r="F92" s="484"/>
      <c r="G92" s="481"/>
      <c r="H92" s="222"/>
      <c r="I92" s="203"/>
    </row>
    <row r="93" spans="1:9" ht="15">
      <c r="B93" s="478"/>
      <c r="C93" s="480"/>
      <c r="D93" s="480"/>
      <c r="E93" s="490"/>
      <c r="F93" s="484"/>
      <c r="G93" s="481"/>
    </row>
    <row r="94" spans="1:9" ht="15">
      <c r="B94" s="478"/>
      <c r="C94" s="480"/>
      <c r="D94" s="480"/>
      <c r="E94" s="490"/>
      <c r="F94" s="484"/>
      <c r="G94" s="481"/>
    </row>
    <row r="95" spans="1:9" s="226" customFormat="1" ht="15">
      <c r="A95" s="223"/>
      <c r="B95" s="478"/>
      <c r="C95" s="480"/>
      <c r="D95" s="480"/>
      <c r="E95" s="490"/>
      <c r="F95" s="484"/>
      <c r="G95" s="481"/>
      <c r="H95" s="224"/>
      <c r="I95" s="225"/>
    </row>
    <row r="96" spans="1:9" s="226" customFormat="1" ht="15">
      <c r="A96" s="223"/>
      <c r="B96" s="478"/>
      <c r="C96" s="480"/>
      <c r="D96" s="480"/>
      <c r="E96" s="490"/>
      <c r="F96" s="484"/>
      <c r="G96" s="481"/>
      <c r="H96" s="224"/>
      <c r="I96" s="227"/>
    </row>
    <row r="97" spans="1:9" s="226" customFormat="1" ht="15">
      <c r="A97" s="223"/>
      <c r="B97" s="478"/>
      <c r="C97" s="480"/>
      <c r="D97" s="480"/>
      <c r="E97" s="484"/>
      <c r="F97" s="484"/>
      <c r="G97" s="481"/>
      <c r="H97" s="224"/>
      <c r="I97" s="225"/>
    </row>
    <row r="98" spans="1:9" ht="15">
      <c r="B98" s="478"/>
      <c r="C98" s="480"/>
      <c r="D98" s="480"/>
      <c r="E98" s="484"/>
      <c r="F98" s="484"/>
      <c r="G98" s="481"/>
    </row>
    <row r="99" spans="1:9" ht="15">
      <c r="B99" s="478"/>
      <c r="C99" s="474"/>
      <c r="D99" s="475"/>
      <c r="E99" s="491"/>
      <c r="F99" s="484"/>
      <c r="G99" s="481"/>
    </row>
    <row r="100" spans="1:9" ht="15">
      <c r="B100" s="478"/>
      <c r="C100" s="480"/>
      <c r="D100" s="480"/>
      <c r="E100" s="480"/>
      <c r="F100" s="480"/>
      <c r="G100" s="481"/>
    </row>
    <row r="101" spans="1:9" ht="18">
      <c r="B101" s="478"/>
      <c r="C101" s="479"/>
      <c r="D101" s="480"/>
      <c r="E101" s="480"/>
      <c r="F101" s="480"/>
      <c r="G101" s="481"/>
    </row>
    <row r="102" spans="1:9" ht="18">
      <c r="B102" s="478"/>
      <c r="C102" s="479"/>
      <c r="D102" s="480"/>
      <c r="E102" s="480"/>
      <c r="F102" s="480"/>
      <c r="G102" s="481"/>
    </row>
    <row r="103" spans="1:9" ht="18">
      <c r="B103" s="478"/>
      <c r="C103" s="479"/>
      <c r="D103" s="480"/>
      <c r="E103" s="482"/>
      <c r="F103" s="480"/>
      <c r="G103" s="481"/>
    </row>
    <row r="104" spans="1:9" ht="15">
      <c r="B104" s="478"/>
      <c r="C104" s="480"/>
      <c r="D104" s="480"/>
      <c r="E104" s="490"/>
      <c r="F104" s="481"/>
      <c r="G104" s="481"/>
    </row>
    <row r="105" spans="1:9" ht="15">
      <c r="B105" s="478"/>
      <c r="C105" s="480"/>
      <c r="D105" s="480"/>
      <c r="E105" s="490"/>
      <c r="F105" s="481"/>
      <c r="G105" s="481"/>
    </row>
    <row r="106" spans="1:9" ht="15">
      <c r="B106" s="478"/>
      <c r="C106" s="480"/>
      <c r="D106" s="480"/>
      <c r="E106" s="490"/>
      <c r="F106" s="484"/>
      <c r="G106" s="481"/>
    </row>
    <row r="107" spans="1:9" ht="15">
      <c r="B107" s="478"/>
      <c r="C107" s="483"/>
      <c r="D107" s="483"/>
      <c r="E107" s="482"/>
      <c r="F107" s="480"/>
      <c r="G107" s="481"/>
    </row>
    <row r="108" spans="1:9" ht="15">
      <c r="B108" s="478"/>
      <c r="C108" s="483"/>
      <c r="D108" s="483"/>
      <c r="E108" s="482"/>
      <c r="F108" s="480"/>
      <c r="G108" s="481"/>
    </row>
    <row r="109" spans="1:9" ht="15">
      <c r="B109" s="478"/>
      <c r="C109" s="483"/>
      <c r="D109" s="483"/>
      <c r="E109" s="490"/>
      <c r="F109" s="484"/>
      <c r="G109" s="481"/>
    </row>
    <row r="110" spans="1:9" ht="15">
      <c r="B110" s="478"/>
      <c r="C110" s="480"/>
      <c r="D110" s="480"/>
      <c r="E110" s="490"/>
      <c r="F110" s="484"/>
      <c r="G110" s="481"/>
    </row>
    <row r="111" spans="1:9" ht="15">
      <c r="B111" s="478"/>
      <c r="C111" s="474"/>
      <c r="D111" s="475"/>
      <c r="E111" s="490"/>
      <c r="F111" s="484"/>
      <c r="G111" s="481"/>
    </row>
    <row r="112" spans="1:9" ht="15">
      <c r="B112" s="478"/>
      <c r="C112" s="480"/>
      <c r="D112" s="480"/>
      <c r="E112" s="482"/>
      <c r="F112" s="480"/>
      <c r="G112" s="481"/>
    </row>
    <row r="113" spans="2:7" ht="18">
      <c r="B113" s="478"/>
      <c r="C113" s="479"/>
      <c r="D113" s="480"/>
      <c r="E113" s="482"/>
      <c r="F113" s="480"/>
      <c r="G113" s="481"/>
    </row>
    <row r="114" spans="2:7" ht="15">
      <c r="B114" s="478"/>
      <c r="C114" s="480"/>
      <c r="D114" s="480"/>
      <c r="E114" s="490"/>
      <c r="F114" s="481"/>
      <c r="G114" s="481"/>
    </row>
    <row r="115" spans="2:7" ht="15">
      <c r="B115" s="478"/>
      <c r="C115" s="480"/>
      <c r="D115" s="480"/>
      <c r="E115" s="490"/>
      <c r="F115" s="484"/>
      <c r="G115" s="481"/>
    </row>
    <row r="116" spans="2:7" ht="15">
      <c r="B116" s="478"/>
      <c r="C116" s="480"/>
      <c r="D116" s="480"/>
      <c r="E116" s="490"/>
      <c r="F116" s="481"/>
      <c r="G116" s="481"/>
    </row>
    <row r="117" spans="2:7" ht="15">
      <c r="B117" s="478"/>
      <c r="C117" s="480"/>
      <c r="D117" s="480"/>
      <c r="E117" s="490"/>
      <c r="F117" s="484"/>
      <c r="G117" s="481"/>
    </row>
    <row r="118" spans="2:7" ht="15">
      <c r="B118" s="478"/>
      <c r="C118" s="480"/>
      <c r="D118" s="480"/>
      <c r="E118" s="490"/>
      <c r="F118" s="481"/>
      <c r="G118" s="481"/>
    </row>
    <row r="119" spans="2:7" ht="15">
      <c r="B119" s="478"/>
      <c r="C119" s="480"/>
      <c r="D119" s="480"/>
      <c r="E119" s="482"/>
      <c r="F119" s="480"/>
      <c r="G119" s="481"/>
    </row>
    <row r="120" spans="2:7" ht="15">
      <c r="B120" s="478"/>
      <c r="C120" s="483"/>
      <c r="D120" s="483"/>
      <c r="E120" s="482"/>
      <c r="F120" s="480"/>
      <c r="G120" s="481"/>
    </row>
    <row r="121" spans="2:7" ht="15">
      <c r="B121" s="478"/>
      <c r="C121" s="483"/>
      <c r="D121" s="483"/>
      <c r="E121" s="482"/>
      <c r="F121" s="480"/>
      <c r="G121" s="481"/>
    </row>
    <row r="122" spans="2:7" ht="15">
      <c r="B122" s="478"/>
      <c r="C122" s="483"/>
      <c r="D122" s="483"/>
      <c r="E122" s="490"/>
      <c r="F122" s="484"/>
      <c r="G122" s="481"/>
    </row>
    <row r="123" spans="2:7" ht="15">
      <c r="B123" s="478"/>
      <c r="C123" s="480"/>
      <c r="D123" s="480"/>
      <c r="E123" s="490"/>
      <c r="F123" s="484"/>
      <c r="G123" s="481"/>
    </row>
    <row r="124" spans="2:7" ht="15">
      <c r="B124" s="478"/>
      <c r="C124" s="474"/>
      <c r="D124" s="475"/>
      <c r="E124" s="490"/>
      <c r="F124" s="484"/>
      <c r="G124" s="481"/>
    </row>
    <row r="125" spans="2:7" ht="15">
      <c r="B125" s="478"/>
      <c r="C125" s="480"/>
      <c r="D125" s="480"/>
      <c r="E125" s="482"/>
      <c r="F125" s="480"/>
      <c r="G125" s="481"/>
    </row>
    <row r="126" spans="2:7" ht="18">
      <c r="B126" s="478"/>
      <c r="C126" s="479"/>
      <c r="D126" s="480"/>
      <c r="E126" s="482"/>
      <c r="F126" s="480"/>
      <c r="G126" s="481"/>
    </row>
    <row r="127" spans="2:7" ht="15">
      <c r="B127" s="478"/>
      <c r="C127" s="480"/>
      <c r="D127" s="480"/>
      <c r="E127" s="490"/>
      <c r="F127" s="481"/>
      <c r="G127" s="481"/>
    </row>
    <row r="128" spans="2:7" ht="15">
      <c r="B128" s="478"/>
      <c r="C128" s="480"/>
      <c r="D128" s="480"/>
      <c r="E128" s="482"/>
      <c r="F128" s="480"/>
      <c r="G128" s="481"/>
    </row>
    <row r="129" spans="2:7" ht="15">
      <c r="B129" s="478"/>
      <c r="C129" s="480"/>
      <c r="D129" s="480"/>
      <c r="E129" s="482"/>
      <c r="F129" s="480"/>
      <c r="G129" s="481"/>
    </row>
    <row r="130" spans="2:7" ht="15">
      <c r="B130" s="478"/>
      <c r="C130" s="480"/>
      <c r="D130" s="480"/>
      <c r="E130" s="490"/>
      <c r="F130" s="484"/>
      <c r="G130" s="481"/>
    </row>
    <row r="131" spans="2:7" ht="15">
      <c r="B131" s="478"/>
      <c r="C131" s="480"/>
      <c r="D131" s="480"/>
      <c r="E131" s="490"/>
      <c r="F131" s="481"/>
      <c r="G131" s="481"/>
    </row>
    <row r="132" spans="2:7" ht="15">
      <c r="B132" s="478"/>
      <c r="C132" s="480"/>
      <c r="D132" s="480"/>
      <c r="E132" s="490"/>
      <c r="F132" s="484"/>
      <c r="G132" s="481"/>
    </row>
    <row r="133" spans="2:7" ht="15">
      <c r="B133" s="478"/>
      <c r="C133" s="480"/>
      <c r="D133" s="480"/>
      <c r="E133" s="490"/>
      <c r="F133" s="484"/>
      <c r="G133" s="481"/>
    </row>
    <row r="134" spans="2:7" ht="15">
      <c r="B134" s="478"/>
      <c r="C134" s="483"/>
      <c r="D134" s="483"/>
      <c r="E134" s="482"/>
      <c r="F134" s="480"/>
      <c r="G134" s="481"/>
    </row>
    <row r="135" spans="2:7" ht="15">
      <c r="B135" s="478"/>
      <c r="C135" s="483"/>
      <c r="D135" s="483"/>
      <c r="E135" s="482"/>
      <c r="F135" s="480"/>
      <c r="G135" s="481"/>
    </row>
    <row r="136" spans="2:7" ht="15">
      <c r="B136" s="478"/>
      <c r="C136" s="483"/>
      <c r="D136" s="483"/>
      <c r="E136" s="490"/>
      <c r="F136" s="484"/>
      <c r="G136" s="481"/>
    </row>
    <row r="137" spans="2:7" ht="15">
      <c r="B137" s="478"/>
      <c r="C137" s="480"/>
      <c r="D137" s="480"/>
      <c r="E137" s="490"/>
      <c r="F137" s="484"/>
      <c r="G137" s="481"/>
    </row>
    <row r="138" spans="2:7" ht="15">
      <c r="B138" s="478"/>
      <c r="C138" s="480"/>
      <c r="D138" s="480"/>
      <c r="E138" s="490"/>
      <c r="F138" s="484"/>
      <c r="G138" s="481"/>
    </row>
    <row r="139" spans="2:7" ht="15">
      <c r="B139" s="478"/>
      <c r="C139" s="474"/>
      <c r="D139" s="475"/>
      <c r="E139" s="490"/>
      <c r="F139" s="484"/>
      <c r="G139" s="481"/>
    </row>
    <row r="140" spans="2:7" ht="15">
      <c r="B140" s="478"/>
      <c r="C140" s="480"/>
      <c r="D140" s="480"/>
      <c r="E140" s="482"/>
      <c r="F140" s="480"/>
      <c r="G140" s="481"/>
    </row>
    <row r="141" spans="2:7" ht="18">
      <c r="B141" s="478"/>
      <c r="C141" s="479"/>
      <c r="D141" s="480"/>
      <c r="E141" s="482"/>
      <c r="F141" s="480"/>
      <c r="G141" s="481"/>
    </row>
    <row r="142" spans="2:7" ht="15">
      <c r="B142" s="478"/>
      <c r="C142" s="480"/>
      <c r="D142" s="480"/>
      <c r="E142" s="490"/>
      <c r="F142" s="481"/>
      <c r="G142" s="481"/>
    </row>
    <row r="143" spans="2:7" ht="15">
      <c r="B143" s="478"/>
      <c r="C143" s="485"/>
      <c r="D143" s="480"/>
      <c r="E143" s="490"/>
      <c r="F143" s="484"/>
      <c r="G143" s="481"/>
    </row>
    <row r="144" spans="2:7" ht="15">
      <c r="B144" s="478"/>
      <c r="C144" s="480"/>
      <c r="D144" s="480"/>
      <c r="E144" s="490"/>
      <c r="F144" s="481"/>
      <c r="G144" s="481"/>
    </row>
    <row r="145" spans="2:7" ht="15">
      <c r="B145" s="478"/>
      <c r="C145" s="480"/>
      <c r="D145" s="480"/>
      <c r="E145" s="482"/>
      <c r="F145" s="480"/>
      <c r="G145" s="481"/>
    </row>
    <row r="146" spans="2:7" ht="15">
      <c r="B146" s="478"/>
      <c r="C146" s="483"/>
      <c r="D146" s="483"/>
      <c r="E146" s="482"/>
      <c r="F146" s="480"/>
      <c r="G146" s="481"/>
    </row>
    <row r="147" spans="2:7" ht="15">
      <c r="B147" s="478"/>
      <c r="C147" s="483"/>
      <c r="D147" s="483"/>
      <c r="E147" s="482"/>
      <c r="F147" s="480"/>
      <c r="G147" s="481"/>
    </row>
    <row r="148" spans="2:7" ht="15">
      <c r="B148" s="478"/>
      <c r="C148" s="483"/>
      <c r="D148" s="483"/>
      <c r="E148" s="490"/>
      <c r="F148" s="484"/>
      <c r="G148" s="481"/>
    </row>
    <row r="149" spans="2:7" ht="15">
      <c r="B149" s="478"/>
      <c r="C149" s="474"/>
      <c r="D149" s="475"/>
      <c r="E149" s="490"/>
      <c r="F149" s="484"/>
      <c r="G149" s="481"/>
    </row>
    <row r="150" spans="2:7" ht="15">
      <c r="B150" s="478"/>
      <c r="C150" s="480"/>
      <c r="D150" s="480"/>
      <c r="E150" s="482"/>
      <c r="F150" s="480"/>
      <c r="G150" s="481"/>
    </row>
    <row r="151" spans="2:7" ht="18">
      <c r="B151" s="478"/>
      <c r="C151" s="479"/>
      <c r="D151" s="480"/>
      <c r="E151" s="482"/>
      <c r="F151" s="480"/>
      <c r="G151" s="481"/>
    </row>
    <row r="152" spans="2:7" ht="15">
      <c r="B152" s="478"/>
      <c r="C152" s="483"/>
      <c r="D152" s="483"/>
      <c r="E152" s="482"/>
      <c r="F152" s="480"/>
      <c r="G152" s="481"/>
    </row>
    <row r="153" spans="2:7" ht="18">
      <c r="B153" s="478"/>
      <c r="C153" s="479"/>
      <c r="D153" s="480"/>
      <c r="E153" s="482"/>
      <c r="F153" s="480"/>
      <c r="G153" s="481"/>
    </row>
    <row r="154" spans="2:7" ht="15">
      <c r="B154" s="478"/>
      <c r="C154" s="482"/>
      <c r="D154" s="480"/>
      <c r="E154" s="490"/>
      <c r="F154" s="484"/>
      <c r="G154" s="481"/>
    </row>
    <row r="155" spans="2:7" ht="18">
      <c r="B155" s="478"/>
      <c r="C155" s="479"/>
      <c r="D155" s="480"/>
      <c r="E155" s="482"/>
      <c r="F155" s="480"/>
      <c r="G155" s="481"/>
    </row>
    <row r="156" spans="2:7" ht="15">
      <c r="B156" s="478"/>
      <c r="C156" s="480"/>
      <c r="D156" s="480"/>
      <c r="E156" s="490"/>
      <c r="F156" s="484"/>
      <c r="G156" s="481"/>
    </row>
    <row r="157" spans="2:7" ht="15">
      <c r="B157" s="478"/>
      <c r="C157" s="480"/>
      <c r="D157" s="480"/>
      <c r="E157" s="482"/>
      <c r="F157" s="480"/>
      <c r="G157" s="481"/>
    </row>
    <row r="158" spans="2:7" ht="15">
      <c r="B158" s="492"/>
      <c r="C158" s="480"/>
      <c r="D158" s="480"/>
      <c r="E158" s="480"/>
      <c r="F158" s="480"/>
      <c r="G158" s="481"/>
    </row>
    <row r="159" spans="2:7" ht="15">
      <c r="B159" s="492"/>
      <c r="C159" s="480"/>
      <c r="D159" s="480"/>
      <c r="E159" s="480"/>
      <c r="F159" s="480"/>
      <c r="G159" s="481"/>
    </row>
    <row r="160" spans="2:7" ht="15.75">
      <c r="B160" s="493"/>
      <c r="C160" s="494"/>
      <c r="D160" s="494"/>
      <c r="E160" s="494"/>
      <c r="F160" s="494"/>
      <c r="G160" s="495"/>
    </row>
    <row r="161" spans="2:6" ht="15">
      <c r="B161" s="492"/>
      <c r="C161" s="480"/>
      <c r="D161" s="480"/>
      <c r="E161" s="480"/>
      <c r="F161" s="480"/>
    </row>
    <row r="162" spans="2:6" ht="15">
      <c r="B162" s="492"/>
      <c r="C162" s="480"/>
      <c r="D162" s="480"/>
      <c r="E162" s="480"/>
      <c r="F162" s="48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31</vt:i4>
      </vt:variant>
    </vt:vector>
  </HeadingPairs>
  <TitlesOfParts>
    <vt:vector size="53" baseType="lpstr">
      <vt:lpstr>UVlist</vt:lpstr>
      <vt:lpstr>Rekapitulace</vt:lpstr>
      <vt:lpstr>VN</vt:lpstr>
      <vt:lpstr>SK</vt:lpstr>
      <vt:lpstr>SK_schodiště v atriu</vt:lpstr>
      <vt:lpstr>ZTI</vt:lpstr>
      <vt:lpstr>ÚT</vt:lpstr>
      <vt:lpstr>VZT</vt:lpstr>
      <vt:lpstr>ESI</vt:lpstr>
      <vt:lpstr>MaR</vt:lpstr>
      <vt:lpstr>soupis kabelů MaR</vt:lpstr>
      <vt:lpstr>LOOP</vt:lpstr>
      <vt:lpstr>CCTV</vt:lpstr>
      <vt:lpstr>DSI</vt:lpstr>
      <vt:lpstr>DST</vt:lpstr>
      <vt:lpstr>DT</vt:lpstr>
      <vt:lpstr>EPS</vt:lpstr>
      <vt:lpstr>NZS</vt:lpstr>
      <vt:lpstr>PZTS</vt:lpstr>
      <vt:lpstr>OZVU</vt:lpstr>
      <vt:lpstr>ZDP</vt:lpstr>
      <vt:lpstr>Požární větrání</vt:lpstr>
      <vt:lpstr>__CENA__</vt:lpstr>
      <vt:lpstr>__MAIN__</vt:lpstr>
      <vt:lpstr>Rekapitulace!__MAIN2__</vt:lpstr>
      <vt:lpstr>__MAIN3__</vt:lpstr>
      <vt:lpstr>__T0__</vt:lpstr>
      <vt:lpstr>__T1__</vt:lpstr>
      <vt:lpstr>__T2__</vt:lpstr>
      <vt:lpstr>__TE0__</vt:lpstr>
      <vt:lpstr>__TE2__</vt:lpstr>
      <vt:lpstr>Rekapitulace!__TR0__</vt:lpstr>
      <vt:lpstr>Rekapitulace!__TR1__</vt:lpstr>
      <vt:lpstr>SK!Názvy_tisku</vt:lpstr>
      <vt:lpstr>CCTV!Oblast_tisku</vt:lpstr>
      <vt:lpstr>DSI!Oblast_tisku</vt:lpstr>
      <vt:lpstr>DST!Oblast_tisku</vt:lpstr>
      <vt:lpstr>DT!Oblast_tisku</vt:lpstr>
      <vt:lpstr>EPS!Oblast_tisku</vt:lpstr>
      <vt:lpstr>ESI!Oblast_tisku</vt:lpstr>
      <vt:lpstr>LOOP!Oblast_tisku</vt:lpstr>
      <vt:lpstr>MaR!Oblast_tisku</vt:lpstr>
      <vt:lpstr>NZS!Oblast_tisku</vt:lpstr>
      <vt:lpstr>OZVU!Oblast_tisku</vt:lpstr>
      <vt:lpstr>'Požární větrání'!Oblast_tisku</vt:lpstr>
      <vt:lpstr>PZTS!Oblast_tisku</vt:lpstr>
      <vt:lpstr>SK!Oblast_tisku</vt:lpstr>
      <vt:lpstr>'SK_schodiště v atriu'!Oblast_tisku</vt:lpstr>
      <vt:lpstr>ÚT!Oblast_tisku</vt:lpstr>
      <vt:lpstr>VN!Oblast_tisku</vt:lpstr>
      <vt:lpstr>VZT!Oblast_tisku</vt:lpstr>
      <vt:lpstr>ZDP!Oblast_tisku</vt:lpstr>
      <vt:lpstr>ZTI!Oblast_tisku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Martin</cp:lastModifiedBy>
  <cp:lastPrinted>2016-07-11T14:36:20Z</cp:lastPrinted>
  <dcterms:created xsi:type="dcterms:W3CDTF">2007-10-16T11:08:58Z</dcterms:created>
  <dcterms:modified xsi:type="dcterms:W3CDTF">2016-07-12T09:12:30Z</dcterms:modified>
</cp:coreProperties>
</file>